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mailmissouri.sharepoint.com/sites/FallResearchUpdate-LCAgroup-Ogrp/Shared Documents/Research Updates/DD/Results Files/"/>
    </mc:Choice>
  </mc:AlternateContent>
  <xr:revisionPtr revIDLastSave="1670" documentId="11_0B1D56BE9CDCCE836B02CE7A5FB0D4A9BBFD1C62" xr6:coauthVersionLast="47" xr6:coauthVersionMax="47" xr10:uidLastSave="{112C7185-DBF7-443F-B116-BC620A56BE99}"/>
  <bookViews>
    <workbookView xWindow="-108" yWindow="-108" windowWidth="23256" windowHeight="12456" firstSheet="2" activeTab="3" xr2:uid="{00000000-000D-0000-FFFF-FFFF00000000}"/>
  </bookViews>
  <sheets>
    <sheet name="Base_Scenario" sheetId="1" r:id="rId1"/>
    <sheet name="5_impact cat_process _Ana" sheetId="2" r:id="rId2"/>
    <sheet name="5_impact cat_Material _Ana" sheetId="3" r:id="rId3"/>
    <sheet name="CD_Process level results" sheetId="4" r:id="rId4"/>
    <sheet name="SX_Process level Result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5" l="1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47" i="5"/>
  <c r="S47" i="5"/>
  <c r="S48" i="5"/>
  <c r="S49" i="5"/>
  <c r="S50" i="5"/>
  <c r="S51" i="5"/>
  <c r="S52" i="5"/>
  <c r="S63" i="5"/>
  <c r="S64" i="5"/>
  <c r="S65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47" i="5"/>
  <c r="T12" i="5"/>
  <c r="S55" i="5" s="1"/>
  <c r="T13" i="5"/>
  <c r="S56" i="5" s="1"/>
  <c r="T14" i="5"/>
  <c r="S57" i="5" s="1"/>
  <c r="T15" i="5"/>
  <c r="S58" i="5" s="1"/>
  <c r="T16" i="5"/>
  <c r="S59" i="5" s="1"/>
  <c r="T17" i="5"/>
  <c r="S60" i="5" s="1"/>
  <c r="T18" i="5"/>
  <c r="S61" i="5" s="1"/>
  <c r="T19" i="5"/>
  <c r="S62" i="5" s="1"/>
  <c r="T20" i="5"/>
  <c r="T11" i="5"/>
  <c r="S54" i="5" s="1"/>
  <c r="T9" i="5"/>
  <c r="T6" i="5"/>
  <c r="T7" i="5"/>
  <c r="T5" i="5"/>
  <c r="T22" i="5"/>
  <c r="T21" i="5"/>
  <c r="T10" i="5"/>
  <c r="S53" i="5" s="1"/>
  <c r="T8" i="5"/>
  <c r="O11" i="3"/>
  <c r="T4" i="5"/>
  <c r="L11" i="3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50" i="4"/>
  <c r="K16" i="2"/>
  <c r="O16" i="2"/>
  <c r="N16" i="2"/>
  <c r="M16" i="2"/>
  <c r="L16" i="2"/>
  <c r="K18" i="2"/>
  <c r="K17" i="2"/>
  <c r="B13" i="2"/>
  <c r="L15" i="3"/>
  <c r="F7" i="1"/>
  <c r="F9" i="1"/>
  <c r="E8" i="3"/>
  <c r="G4" i="3"/>
  <c r="F4" i="3"/>
  <c r="E4" i="3"/>
  <c r="D4" i="3"/>
  <c r="C4" i="3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3" i="1"/>
  <c r="O18" i="2"/>
  <c r="O19" i="2"/>
  <c r="O20" i="2"/>
  <c r="O21" i="2"/>
  <c r="O22" i="2"/>
  <c r="O23" i="2"/>
  <c r="O24" i="2"/>
  <c r="O17" i="2"/>
  <c r="N18" i="2"/>
  <c r="N19" i="2"/>
  <c r="N20" i="2"/>
  <c r="N21" i="2"/>
  <c r="N22" i="2"/>
  <c r="N23" i="2"/>
  <c r="N24" i="2"/>
  <c r="N17" i="2"/>
  <c r="M18" i="2"/>
  <c r="M19" i="2"/>
  <c r="M20" i="2"/>
  <c r="M21" i="2"/>
  <c r="M22" i="2"/>
  <c r="M23" i="2"/>
  <c r="M24" i="2"/>
  <c r="M17" i="2"/>
  <c r="L18" i="2"/>
  <c r="L19" i="2"/>
  <c r="L20" i="2"/>
  <c r="L21" i="2"/>
  <c r="L22" i="2"/>
  <c r="L23" i="2"/>
  <c r="L24" i="2"/>
  <c r="L17" i="2"/>
  <c r="K19" i="2"/>
  <c r="K20" i="2"/>
  <c r="K21" i="2"/>
  <c r="K22" i="2"/>
  <c r="K23" i="2"/>
  <c r="K24" i="2"/>
  <c r="F13" i="2"/>
  <c r="F14" i="2"/>
  <c r="F16" i="2"/>
  <c r="F15" i="2"/>
  <c r="P10" i="3"/>
  <c r="O6" i="3"/>
  <c r="O10" i="3"/>
  <c r="N10" i="3"/>
  <c r="M10" i="3"/>
  <c r="L10" i="3"/>
  <c r="N11" i="3"/>
  <c r="M11" i="3"/>
  <c r="P11" i="3"/>
  <c r="O9" i="3"/>
  <c r="N9" i="3"/>
  <c r="M9" i="3"/>
  <c r="L9" i="3"/>
  <c r="P9" i="3"/>
  <c r="N6" i="3"/>
  <c r="N15" i="3" s="1"/>
  <c r="M6" i="3"/>
  <c r="L6" i="3"/>
  <c r="P6" i="3"/>
  <c r="F17" i="2"/>
  <c r="E14" i="2"/>
  <c r="E15" i="2"/>
  <c r="E16" i="2"/>
  <c r="E17" i="2"/>
  <c r="E13" i="2"/>
  <c r="D14" i="2"/>
  <c r="D15" i="2"/>
  <c r="D16" i="2"/>
  <c r="D17" i="2"/>
  <c r="D13" i="2"/>
  <c r="C14" i="2"/>
  <c r="C15" i="2"/>
  <c r="C16" i="2"/>
  <c r="C17" i="2"/>
  <c r="C13" i="2"/>
  <c r="B14" i="2"/>
  <c r="B15" i="2"/>
  <c r="B16" i="2"/>
  <c r="B17" i="2"/>
  <c r="F3" i="1"/>
  <c r="F4" i="1"/>
  <c r="F5" i="1"/>
  <c r="F6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O15" i="3" l="1"/>
  <c r="P15" i="3"/>
  <c r="M15" i="3"/>
</calcChain>
</file>

<file path=xl/sharedStrings.xml><?xml version="1.0" encoding="utf-8"?>
<sst xmlns="http://schemas.openxmlformats.org/spreadsheetml/2006/main" count="1037" uniqueCount="173">
  <si>
    <t>Base Case Results</t>
  </si>
  <si>
    <t>Scenario Results</t>
  </si>
  <si>
    <t>Impact Category</t>
  </si>
  <si>
    <t>Units</t>
  </si>
  <si>
    <t>SX Indicator Results</t>
  </si>
  <si>
    <t>CD Indicator Results</t>
  </si>
  <si>
    <t>SX/CD Ratio</t>
  </si>
  <si>
    <t>SX  Scenario</t>
  </si>
  <si>
    <t>%Rel Ch</t>
  </si>
  <si>
    <t>CD Scenario</t>
  </si>
  <si>
    <t>Global warming</t>
  </si>
  <si>
    <t>kg CO2 eq</t>
  </si>
  <si>
    <t>Stratospheric ozone depletion</t>
  </si>
  <si>
    <t>kg CFC11 eq</t>
  </si>
  <si>
    <t>Ionizing radiation</t>
  </si>
  <si>
    <t>kBq Co-60 eq</t>
  </si>
  <si>
    <t>Ozone formation, Human health</t>
  </si>
  <si>
    <t>kg NOx eq</t>
  </si>
  <si>
    <t>Fine particulate matter formation</t>
  </si>
  <si>
    <t>kg PM2.5 eq</t>
  </si>
  <si>
    <t>Ozone formation, Terrestrial ecosystems</t>
  </si>
  <si>
    <t>Terrestrial acidification</t>
  </si>
  <si>
    <t>kg SO2 eq</t>
  </si>
  <si>
    <t>Freshwater eutrophication</t>
  </si>
  <si>
    <t>kg P eq</t>
  </si>
  <si>
    <t>Marine eutrophication</t>
  </si>
  <si>
    <t>kg N eq</t>
  </si>
  <si>
    <t>Terrestrial ecotoxicity</t>
  </si>
  <si>
    <t>kg 1,4-DCB</t>
  </si>
  <si>
    <t>Freshwater ecotoxicity</t>
  </si>
  <si>
    <t>Marine ecotoxicity</t>
  </si>
  <si>
    <t>Human carcinogenic toxicity</t>
  </si>
  <si>
    <t>Human non-carcinogenic toxicity</t>
  </si>
  <si>
    <t>Land use</t>
  </si>
  <si>
    <t>m2a crop eq</t>
  </si>
  <si>
    <t>Mineral resource scarcity</t>
  </si>
  <si>
    <t>kg Cu eq</t>
  </si>
  <si>
    <t>Fossil resource scarcity</t>
  </si>
  <si>
    <t>kg oil eq</t>
  </si>
  <si>
    <t>Water consumption</t>
  </si>
  <si>
    <t>m3</t>
  </si>
  <si>
    <t>CED</t>
  </si>
  <si>
    <t>MJ</t>
  </si>
  <si>
    <t>SX Unit Process Contribution</t>
  </si>
  <si>
    <t>CD Unit Process Contribution</t>
  </si>
  <si>
    <t>Process/Category</t>
  </si>
  <si>
    <t>GWP (kg CO2 eq)</t>
  </si>
  <si>
    <t>FPM formation (kg PM2.5 eq)</t>
  </si>
  <si>
    <t>Terrestrial acidification (kg SO2 eq)</t>
  </si>
  <si>
    <t>Water consumption (m3)</t>
  </si>
  <si>
    <t>CED (MJ)</t>
  </si>
  <si>
    <t>CAT-TOA SX</t>
  </si>
  <si>
    <t>Pre-treatment &amp; Re-volatilization</t>
  </si>
  <si>
    <t>Drying</t>
  </si>
  <si>
    <t>HCl Regeneration</t>
  </si>
  <si>
    <t>Reduction</t>
  </si>
  <si>
    <t>Chlorination</t>
  </si>
  <si>
    <t>Zone Refining</t>
  </si>
  <si>
    <t>Purification</t>
  </si>
  <si>
    <t>Crystal Growth</t>
  </si>
  <si>
    <t>Hydrolysis</t>
  </si>
  <si>
    <t>SX % Unit Process Contribution</t>
  </si>
  <si>
    <t>Fine particulate matter formation (kg PM2.5 eq)</t>
  </si>
  <si>
    <t>CD % Unit Process Contribution</t>
  </si>
  <si>
    <t xml:space="preserve">GWP </t>
  </si>
  <si>
    <t xml:space="preserve">Fine particulate matter formation </t>
  </si>
  <si>
    <t xml:space="preserve">Water consumption </t>
  </si>
  <si>
    <t>Cumulative energy demand</t>
  </si>
  <si>
    <t>CD Material/Energy Contribution</t>
  </si>
  <si>
    <t>Heat</t>
  </si>
  <si>
    <t>Sulphuric</t>
  </si>
  <si>
    <t>Water</t>
  </si>
  <si>
    <t>CAT</t>
  </si>
  <si>
    <t>HCl</t>
  </si>
  <si>
    <t>TOA</t>
  </si>
  <si>
    <t>Transport</t>
  </si>
  <si>
    <t>Electricity</t>
  </si>
  <si>
    <t>Kerosene</t>
  </si>
  <si>
    <t>Chlorine</t>
  </si>
  <si>
    <t>NaOH</t>
  </si>
  <si>
    <t>Nitrogen</t>
  </si>
  <si>
    <t>Hydrogen</t>
  </si>
  <si>
    <t>Argon</t>
  </si>
  <si>
    <t>Molasses</t>
  </si>
  <si>
    <t>Hydrated lime</t>
  </si>
  <si>
    <t>Impact category</t>
  </si>
  <si>
    <t>Unit</t>
  </si>
  <si>
    <t>Total</t>
  </si>
  <si>
    <t>Pretreatment &amp; Re-volatilization OF Fly Ash</t>
  </si>
  <si>
    <t>Tap water {GLO}| market group for tap water | Cut-off, U</t>
  </si>
  <si>
    <t>Molasses, from sugar beet {GLO}| market for molasses, from sugar beet | Cut-off, U</t>
  </si>
  <si>
    <t>Lime, hydrated, packed {RoW}| market for lime, hydrated, packed | Cut-off, U</t>
  </si>
  <si>
    <t>Electricity, medium voltage {RU}| market for electricity, medium voltage | Cut-off, U</t>
  </si>
  <si>
    <t>Electricity, medium voltage {CN}| market group for electricity, medium voltage | Cut-off, U</t>
  </si>
  <si>
    <t>GJ</t>
  </si>
  <si>
    <t xml:space="preserve">Product: </t>
  </si>
  <si>
    <t>101.01 kg Pretreatment &amp; Re-volatilization OF Fly Ash (of project Germanium_Chloride Distillation)</t>
  </si>
  <si>
    <t xml:space="preserve">Method: </t>
  </si>
  <si>
    <t>ReCiPe 2016 Midpoint (H) V1.10 / World (2010) H</t>
  </si>
  <si>
    <t>_HCl  Regenerated, Regeneration by Spray Roaster</t>
  </si>
  <si>
    <t>Heat, district or industrial, natural gas {GLO}| market group for heat, district or industrial, natural gas | Cut-off, U</t>
  </si>
  <si>
    <t>343.43 kg _HCl  Regenerated, Regeneration by Spray Roaster (of project Germanium_Chloride Distillation)</t>
  </si>
  <si>
    <t>_Crude germanium tetrachloride, HCl leaching of Ge-containing coal soot</t>
  </si>
  <si>
    <t>Hydrochloric acid, without water, in 30% solution state {RoW}| market for hydrochloric acid, without water, in 30% solution state | Cut-off, U</t>
  </si>
  <si>
    <t>Transport, freight train {CN}| transport, freight train, diesel | Cut-off, U</t>
  </si>
  <si>
    <t>Transport, freight train {RoW}| transport, freight train, electricity | Cut-off, U</t>
  </si>
  <si>
    <t>Germanium_Transport, freight, conveyor belt {China}| transport, freight, conveyor belt | Cut-off, U</t>
  </si>
  <si>
    <t>Transport, freight, lorry &gt;32 metric ton, EURO5 {RoW}| transport, freight, lorry &gt;32 metric ton, EURO5 | Cut-off, U</t>
  </si>
  <si>
    <t>3.24 kg _Crude germanium tetrachloride, HCl leaching of Ge-containing coal soot (of project Germanium_Chloride Distillation)</t>
  </si>
  <si>
    <t>_Pure Germanum tetrachloride, Fractional distilation of Crude GeCl4</t>
  </si>
  <si>
    <t>Chlorine, gaseous {RoW}| market for chlorine, gaseous | Cut-off, U</t>
  </si>
  <si>
    <t>3.23 kg _Pure Germanum tetrachloride, Fractional distilation of Crude GeCl4 (of project Germanium_Chloride Distillation)</t>
  </si>
  <si>
    <t>_Aqueous GeO2, Hydrolysis of Germanium tetrachloride</t>
  </si>
  <si>
    <t>_Germanium, Water, deionised {RU}| market for water, deionised | Cut-off, U</t>
  </si>
  <si>
    <t>_Germanium, Water, deionised {CN}| market for water, deionised | Cut-off, U</t>
  </si>
  <si>
    <t>1.505 kg _Aqueous GeO2, Hydrolysis of Germanium tetrachloride (of project Germanium_Chloride Distillation)</t>
  </si>
  <si>
    <t>1.475 kg _Germanium dioxide, Aqueous GeO2 Dried/Calcined (of project Germanium_Chloride Distillation)</t>
  </si>
  <si>
    <t>_Germanium dioxide, Aqueous GeO2 Dried/Calcined</t>
  </si>
  <si>
    <t>Germanium, Nitrogen, liquid {CN}| market for nitrogen, liquid | Cut-off, U</t>
  </si>
  <si>
    <t>_Germanium, Nitrogen, liquid {RU}| market for nitrogen, liquid | Cut-off, U</t>
  </si>
  <si>
    <t>_Crude germanium metal, Hydrogen Reduction of Germanium dioxide</t>
  </si>
  <si>
    <t>Hydrogen, gaseous, low pressure {CN}| market for hydrogen, gaseous, low pressure | Cut-off, U</t>
  </si>
  <si>
    <t>Hydrogen, gaseous, low pressure {RoW}| market for hydrogen, gaseous, low pressure | Cut-off, U</t>
  </si>
  <si>
    <t>1.014 kg _Crude germanium metal, Hydrogen Reduction of Germanium dioxide (of project Germanium_Chloride Distillation)</t>
  </si>
  <si>
    <t>_Germanium metal, zone refined germanium metal</t>
  </si>
  <si>
    <t>1.004 kg _Germanium metal, zone refined germanium metal (of project Germanium_Chloride Distillation)</t>
  </si>
  <si>
    <t>_Single crystal germanium, Czochralski Crystal Growth Process</t>
  </si>
  <si>
    <t>_Germanium, Argon, crude, liquid {CN}| market for argon, crude, Gas | Cut-off, U</t>
  </si>
  <si>
    <t>_Germanium, Argon, crude, liquid {RU}| market for argon, crude, gas | Cut-off, U</t>
  </si>
  <si>
    <t>1 kg _Single crystal germanium, Czochralski Crystal Growth Process (of project Germanium_Chloride Distillation)</t>
  </si>
  <si>
    <t>_Aqueous Extract (GeO2), Solvent Extraction from fly ash (GLO)</t>
  </si>
  <si>
    <t>Sulfuric acid {RER}| market for sulfuric acid | Cut-off, U</t>
  </si>
  <si>
    <t>_Catechol {ES}| market for Catechol | Cut-off, U</t>
  </si>
  <si>
    <t>Trimethylamine {RER}| market for trimethylamine | Cut-off, U</t>
  </si>
  <si>
    <t>Tap water {Europe without Switzerland}| market for tap water | Cut-off, U</t>
  </si>
  <si>
    <t>Transport, freight, lorry &gt;32 metric ton, EURO5 {RER}| transport, freight, lorry &gt;32 metric ton, EURO5 | Cut-off, U</t>
  </si>
  <si>
    <t>Kerosene {Europe without Switzerland}| market for kerosene | Cut-off, U</t>
  </si>
  <si>
    <t>Sodium hydroxide, without water, in 50% solution state {RER}| market for sodium hydroxide, without water, in 50% solution state | Cut-off, U</t>
  </si>
  <si>
    <t>Transport, freight, light commercial vehicle {Europe without Switzerland}| transport, freight, light commercial vehicle | Cut-off, U</t>
  </si>
  <si>
    <t>Electricity, medium voltage {ES}| market for electricity, medium voltage | Cut-off, U</t>
  </si>
  <si>
    <t>1.505 kg _Aqueous Extract (GeO2), Solvent Extraction from fly ash (GLO) (of project Germanium SX)</t>
  </si>
  <si>
    <t>_Crude germanium metal, Hydrogen Reduction of GeO2</t>
  </si>
  <si>
    <t>_Germanium, Hydrogen, gaseous, low pressure {BE}| market for hydrogen, gaseous, low pressure | Cut-off, S</t>
  </si>
  <si>
    <t>_Germanium, Nitrogen, liquid {BE}| market for nitrogen, Gas| Cut-off, U</t>
  </si>
  <si>
    <t>Electricity, medium voltage {BE}| market for electricity, medium voltage | Cut-off, U</t>
  </si>
  <si>
    <t>1.014 kg _Crude germanium metal, Hydrogen Reduction of GeO2 (of project Germanium SX)</t>
  </si>
  <si>
    <t>_Germanium metal, zone refined crude germanium metal</t>
  </si>
  <si>
    <t>1.004 kg _Germanium metal, zone refined crude germanium metal (of project Germanium SX)</t>
  </si>
  <si>
    <t>_Single crystal germanium, Czochralski crystal growth of refined germanium metal</t>
  </si>
  <si>
    <t>_Germanium, Argon, liquid {BE}| market for argon, liquid | Cut-off, U</t>
  </si>
  <si>
    <t>1 kg _Single crystal germanium, Czochralski crystal growth of refined germanium metal (of project Germanium SX)</t>
  </si>
  <si>
    <t>Pre-treatment</t>
  </si>
  <si>
    <t>Reburning</t>
  </si>
  <si>
    <t>Leaching</t>
  </si>
  <si>
    <t>Distillation</t>
  </si>
  <si>
    <t>Tapwater</t>
  </si>
  <si>
    <t>Lime</t>
  </si>
  <si>
    <t>Deionised H2O</t>
  </si>
  <si>
    <t xml:space="preserve">SX Material/Energy Contribution					</t>
  </si>
  <si>
    <t>_Germanium dioxide, Drying/Calcining of Aqueous Extract (GeO2)</t>
  </si>
  <si>
    <t>1.475 kg</t>
  </si>
  <si>
    <t xml:space="preserve">Sulfuric acid </t>
  </si>
  <si>
    <t xml:space="preserve">_Catechol </t>
  </si>
  <si>
    <t>Trimethylamine</t>
  </si>
  <si>
    <t xml:space="preserve">Tap water </t>
  </si>
  <si>
    <t xml:space="preserve">Kerosene </t>
  </si>
  <si>
    <t>Sodium hydroxide</t>
  </si>
  <si>
    <t>SX Step</t>
  </si>
  <si>
    <t xml:space="preserve">Drying </t>
  </si>
  <si>
    <t xml:space="preserve">Solvent Extraction - Unit Process Contribution to Impact Categories </t>
  </si>
  <si>
    <t xml:space="preserve">Chlorinated Distillation - Unit Process Contribution to Impact Categories </t>
  </si>
  <si>
    <t>Chlorinated Distillation - Material Contribution to Impact Category Results</t>
  </si>
  <si>
    <t>Solvent Extraction- Material Contribution to Impact Category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</si>
</sst>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0000"/>
    <numFmt numFmtId="167" formatCode="0.000%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1" fontId="0" fillId="0" borderId="0" xfId="0" applyNumberFormat="1"/>
    <xf numFmtId="0" fontId="3" fillId="0" borderId="0" xfId="0" applyFont="1"/>
    <xf numFmtId="0" fontId="2" fillId="0" borderId="0" xfId="0" applyFon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10" fontId="0" fillId="0" borderId="0" xfId="1" applyNumberFormat="1" applyFont="1"/>
    <xf numFmtId="0" fontId="4" fillId="0" borderId="0" xfId="0" applyFont="1"/>
    <xf numFmtId="166" fontId="0" fillId="0" borderId="0" xfId="0" applyNumberFormat="1"/>
    <xf numFmtId="167" fontId="0" fillId="0" borderId="0" xfId="0" applyNumberFormat="1"/>
    <xf numFmtId="167" fontId="0" fillId="0" borderId="0" xfId="1" applyNumberFormat="1" applyFont="1" applyFill="1"/>
    <xf numFmtId="0" fontId="2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1" fontId="1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05336832895889"/>
          <c:y val="5.0925925925925923E-2"/>
          <c:w val="0.81239107611548556"/>
          <c:h val="0.582553222513852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'5_impact cat_process _Ana'!$A$3</c:f>
              <c:strCache>
                <c:ptCount val="1"/>
                <c:pt idx="0">
                  <c:v>CAT-TOA SX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'5_impact cat_process _Ana'!$B$2:$F$2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_Ana'!$B$3:$F$3</c:f>
              <c:numCache>
                <c:formatCode>General</c:formatCode>
                <c:ptCount val="5"/>
                <c:pt idx="0">
                  <c:v>535.85058041427396</c:v>
                </c:pt>
                <c:pt idx="1">
                  <c:v>0.53097438654458495</c:v>
                </c:pt>
                <c:pt idx="2">
                  <c:v>1.31063523197987</c:v>
                </c:pt>
                <c:pt idx="3">
                  <c:v>9.64589171150193</c:v>
                </c:pt>
                <c:pt idx="4">
                  <c:v>17301.672951806675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9-4756-904E-F88BE7B02112}"/>
            </c:ext>
          </c:extLst>
        </c:ser>
        <c:ser>
          <c:idx val="1"/>
          <c:order val="1"/>
          <c:tx>
            <c:strRef>
              <c:f>'5_impact cat_process _Ana'!$A$4</c:f>
              <c:strCache>
                <c:ptCount val="1"/>
                <c:pt idx="0">
                  <c:v>Drying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cat_process _Ana'!$B$2:$F$2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_Ana'!$B$4:$F$4</c:f>
              <c:numCache>
                <c:formatCode>General</c:formatCode>
                <c:ptCount val="5"/>
                <c:pt idx="0">
                  <c:v>10.120159095466079</c:v>
                </c:pt>
                <c:pt idx="1">
                  <c:v>9.4934592429209985E-3</c:v>
                </c:pt>
                <c:pt idx="2">
                  <c:v>2.110302950412013E-2</c:v>
                </c:pt>
                <c:pt idx="3">
                  <c:v>5.9036594479620064E-2</c:v>
                </c:pt>
                <c:pt idx="4">
                  <c:v>267.00276457722202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9-4756-904E-F88BE7B02112}"/>
            </c:ext>
          </c:extLst>
        </c:ser>
        <c:ser>
          <c:idx val="2"/>
          <c:order val="2"/>
          <c:tx>
            <c:strRef>
              <c:f>'5_impact cat_process _Ana'!$A$5</c:f>
              <c:strCache>
                <c:ptCount val="1"/>
                <c:pt idx="0">
                  <c:v>Reduction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'5_impact cat_process _Ana'!$B$2:$F$2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_Ana'!$B$5:$F$5</c:f>
              <c:numCache>
                <c:formatCode>General</c:formatCode>
                <c:ptCount val="5"/>
                <c:pt idx="0">
                  <c:v>9.9784589602639926</c:v>
                </c:pt>
                <c:pt idx="1">
                  <c:v>4.3134387437220312E-3</c:v>
                </c:pt>
                <c:pt idx="2">
                  <c:v>1.119362959432979E-2</c:v>
                </c:pt>
                <c:pt idx="3">
                  <c:v>0.11616433534129911</c:v>
                </c:pt>
                <c:pt idx="4">
                  <c:v>478.584962770608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29-4756-904E-F88BE7B02112}"/>
            </c:ext>
          </c:extLst>
        </c:ser>
        <c:ser>
          <c:idx val="3"/>
          <c:order val="3"/>
          <c:tx>
            <c:strRef>
              <c:f>'5_impact cat_process _Ana'!$A$6</c:f>
              <c:strCache>
                <c:ptCount val="1"/>
                <c:pt idx="0">
                  <c:v>Zone Refining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'5_impact cat_process _Ana'!$B$2:$F$2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_Ana'!$B$6:$F$6</c:f>
              <c:numCache>
                <c:formatCode>General</c:formatCode>
                <c:ptCount val="5"/>
                <c:pt idx="0">
                  <c:v>3.645290938192943</c:v>
                </c:pt>
                <c:pt idx="1">
                  <c:v>1.4764785143319692E-3</c:v>
                </c:pt>
                <c:pt idx="2">
                  <c:v>3.8052492601201582E-3</c:v>
                </c:pt>
                <c:pt idx="3">
                  <c:v>4.1268445434921475E-2</c:v>
                </c:pt>
                <c:pt idx="4">
                  <c:v>174.722178661133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29-4756-904E-F88BE7B02112}"/>
            </c:ext>
          </c:extLst>
        </c:ser>
        <c:ser>
          <c:idx val="4"/>
          <c:order val="4"/>
          <c:tx>
            <c:strRef>
              <c:f>'5_impact cat_process _Ana'!$A$7</c:f>
              <c:strCache>
                <c:ptCount val="1"/>
                <c:pt idx="0">
                  <c:v>Crystal Growth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'5_impact cat_process _Ana'!$B$2:$F$2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_Ana'!$B$7:$F$7</c:f>
              <c:numCache>
                <c:formatCode>General</c:formatCode>
                <c:ptCount val="5"/>
                <c:pt idx="0">
                  <c:v>8.5184070221030197</c:v>
                </c:pt>
                <c:pt idx="1">
                  <c:v>8.0560208797479937E-3</c:v>
                </c:pt>
                <c:pt idx="2">
                  <c:v>1.9668303565239853E-2</c:v>
                </c:pt>
                <c:pt idx="3">
                  <c:v>0.30732110413682889</c:v>
                </c:pt>
                <c:pt idx="4">
                  <c:v>307.93104420675797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29-4756-904E-F88BE7B0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394864"/>
        <c:axId val="1806395344"/>
      </c:barChart>
      <c:catAx>
        <c:axId val="1806394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 Categories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395344"/>
        <c:crosses val="autoZero"/>
        <c:auto val="1"/>
        <c:lblAlgn val="ctr"/>
        <c:lblOffset val="100"/>
        <c:noMultiLvlLbl val="0"/>
      </c:catAx>
      <c:valAx>
        <c:axId val="1806395344"/>
        <c:scaling>
          <c:orientation val="minMax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Process Contribution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39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3635427597543"/>
          <c:y val="4.1404075322815453E-2"/>
          <c:w val="0.8462173135953176"/>
          <c:h val="0.5617990648665823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'5_impact cat_process _Ana'!$J$3</c:f>
              <c:strCache>
                <c:ptCount val="1"/>
                <c:pt idx="0">
                  <c:v>Pre-treatment &amp; Re-volatilization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'5_impact cat_process _Ana'!$K$2:$O$2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_Ana'!$K$3:$O$3</c:f>
              <c:numCache>
                <c:formatCode>General</c:formatCode>
                <c:ptCount val="5"/>
                <c:pt idx="0">
                  <c:v>248.70820903740201</c:v>
                </c:pt>
                <c:pt idx="1">
                  <c:v>0.392578197544597</c:v>
                </c:pt>
                <c:pt idx="2">
                  <c:v>0.83516490376228203</c:v>
                </c:pt>
                <c:pt idx="3">
                  <c:v>1.5093279038634899</c:v>
                </c:pt>
                <c:pt idx="4">
                  <c:v>3057.0861592544402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5-4015-8635-396460068E2C}"/>
            </c:ext>
          </c:extLst>
        </c:ser>
        <c:ser>
          <c:idx val="1"/>
          <c:order val="1"/>
          <c:tx>
            <c:strRef>
              <c:f>'5_impact cat_process _Ana'!$J$4</c:f>
              <c:strCache>
                <c:ptCount val="1"/>
                <c:pt idx="0">
                  <c:v>HCl Regeneration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'5_impact cat_process _Ana'!$K$2:$O$2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_Ana'!$K$4:$O$4</c:f>
              <c:numCache>
                <c:formatCode>General</c:formatCode>
                <c:ptCount val="5"/>
                <c:pt idx="0">
                  <c:v>46.9726915979751</c:v>
                </c:pt>
                <c:pt idx="1">
                  <c:v>9.5509608063395895E-3</c:v>
                </c:pt>
                <c:pt idx="2">
                  <c:v>2.31820330805067E-2</c:v>
                </c:pt>
                <c:pt idx="3">
                  <c:v>0.37102274337389701</c:v>
                </c:pt>
                <c:pt idx="4">
                  <c:v>809.42962899678298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35-4015-8635-396460068E2C}"/>
            </c:ext>
          </c:extLst>
        </c:ser>
        <c:ser>
          <c:idx val="2"/>
          <c:order val="2"/>
          <c:tx>
            <c:strRef>
              <c:f>'5_impact cat_process _Ana'!$J$5</c:f>
              <c:strCache>
                <c:ptCount val="1"/>
                <c:pt idx="0">
                  <c:v>Chlorination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'5_impact cat_process _Ana'!$K$2:$O$2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_Ana'!$K$5:$O$5</c:f>
              <c:numCache>
                <c:formatCode>General</c:formatCode>
                <c:ptCount val="5"/>
                <c:pt idx="0">
                  <c:v>28.761061554662302</c:v>
                </c:pt>
                <c:pt idx="1">
                  <c:v>5.2923971538191901E-2</c:v>
                </c:pt>
                <c:pt idx="2">
                  <c:v>0.103293822796649</c:v>
                </c:pt>
                <c:pt idx="3">
                  <c:v>0.23670667674765999</c:v>
                </c:pt>
                <c:pt idx="4">
                  <c:v>411.70402596770498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35-4015-8635-396460068E2C}"/>
            </c:ext>
          </c:extLst>
        </c:ser>
        <c:ser>
          <c:idx val="3"/>
          <c:order val="3"/>
          <c:tx>
            <c:strRef>
              <c:f>'5_impact cat_process _Ana'!$J$6</c:f>
              <c:strCache>
                <c:ptCount val="1"/>
                <c:pt idx="0">
                  <c:v>Purification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'5_impact cat_process _Ana'!$K$2:$O$2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_Ana'!$K$6:$O$6</c:f>
              <c:numCache>
                <c:formatCode>General</c:formatCode>
                <c:ptCount val="5"/>
                <c:pt idx="0">
                  <c:v>31.990088624075501</c:v>
                </c:pt>
                <c:pt idx="1">
                  <c:v>5.9901803449560302E-2</c:v>
                </c:pt>
                <c:pt idx="2">
                  <c:v>0.127092412768157</c:v>
                </c:pt>
                <c:pt idx="3">
                  <c:v>0.32374363107744403</c:v>
                </c:pt>
                <c:pt idx="4">
                  <c:v>440.68338991021699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35-4015-8635-396460068E2C}"/>
            </c:ext>
          </c:extLst>
        </c:ser>
        <c:ser>
          <c:idx val="4"/>
          <c:order val="4"/>
          <c:tx>
            <c:strRef>
              <c:f>'5_impact cat_process _Ana'!$J$7</c:f>
              <c:strCache>
                <c:ptCount val="1"/>
                <c:pt idx="0">
                  <c:v>Hydrolysis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cat_process _Ana'!$K$2:$O$2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_Ana'!$K$7:$O$7</c:f>
              <c:numCache>
                <c:formatCode>General</c:formatCode>
                <c:ptCount val="5"/>
                <c:pt idx="0">
                  <c:v>4.5830615394665202</c:v>
                </c:pt>
                <c:pt idx="1">
                  <c:v>7.2360987140132199E-3</c:v>
                </c:pt>
                <c:pt idx="2">
                  <c:v>1.47388076289072E-2</c:v>
                </c:pt>
                <c:pt idx="3">
                  <c:v>3.1398927870404797E-2</c:v>
                </c:pt>
                <c:pt idx="4">
                  <c:v>57.642711190843798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35-4015-8635-396460068E2C}"/>
            </c:ext>
          </c:extLst>
        </c:ser>
        <c:ser>
          <c:idx val="5"/>
          <c:order val="5"/>
          <c:tx>
            <c:strRef>
              <c:f>'5_impact cat_process _Ana'!$J$8</c:f>
              <c:strCache>
                <c:ptCount val="1"/>
                <c:pt idx="0">
                  <c:v>Drying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cat_process _Ana'!$K$2:$O$2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_Ana'!$K$8:$O$8</c:f>
              <c:numCache>
                <c:formatCode>General</c:formatCode>
                <c:ptCount val="5"/>
                <c:pt idx="0">
                  <c:v>15.6094751886483</c:v>
                </c:pt>
                <c:pt idx="1">
                  <c:v>2.53435861624433E-2</c:v>
                </c:pt>
                <c:pt idx="2">
                  <c:v>5.1327084409034003E-2</c:v>
                </c:pt>
                <c:pt idx="3">
                  <c:v>8.0700908933122095E-2</c:v>
                </c:pt>
                <c:pt idx="4">
                  <c:v>191.14654320564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35-4015-8635-396460068E2C}"/>
            </c:ext>
          </c:extLst>
        </c:ser>
        <c:ser>
          <c:idx val="6"/>
          <c:order val="6"/>
          <c:tx>
            <c:strRef>
              <c:f>'5_impact cat_process _Ana'!$J$9</c:f>
              <c:strCache>
                <c:ptCount val="1"/>
                <c:pt idx="0">
                  <c:v>Reduction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'5_impact cat_process _Ana'!$K$2:$O$2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_Ana'!$K$9:$O$9</c:f>
              <c:numCache>
                <c:formatCode>General</c:formatCode>
                <c:ptCount val="5"/>
                <c:pt idx="0">
                  <c:v>45.123397769757901</c:v>
                </c:pt>
                <c:pt idx="1">
                  <c:v>7.0703270878685207E-2</c:v>
                </c:pt>
                <c:pt idx="2">
                  <c:v>0.14303806465204</c:v>
                </c:pt>
                <c:pt idx="3">
                  <c:v>0.22589668226826101</c:v>
                </c:pt>
                <c:pt idx="4">
                  <c:v>548.07170807991997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35-4015-8635-396460068E2C}"/>
            </c:ext>
          </c:extLst>
        </c:ser>
        <c:ser>
          <c:idx val="7"/>
          <c:order val="7"/>
          <c:tx>
            <c:strRef>
              <c:f>'5_impact cat_process _Ana'!$J$10</c:f>
              <c:strCache>
                <c:ptCount val="1"/>
                <c:pt idx="0">
                  <c:v>Zone Refining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'5_impact cat_process _Ana'!$K$2:$O$2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_Ana'!$K$10:$O$10</c:f>
              <c:numCache>
                <c:formatCode>General</c:formatCode>
                <c:ptCount val="5"/>
                <c:pt idx="0">
                  <c:v>16.296076623479699</c:v>
                </c:pt>
                <c:pt idx="1">
                  <c:v>2.6458422044464702E-2</c:v>
                </c:pt>
                <c:pt idx="2">
                  <c:v>5.3584552937419497E-2</c:v>
                </c:pt>
                <c:pt idx="3">
                  <c:v>8.1710281574370297E-2</c:v>
                </c:pt>
                <c:pt idx="4">
                  <c:v>199.5506718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35-4015-8635-396460068E2C}"/>
            </c:ext>
          </c:extLst>
        </c:ser>
        <c:ser>
          <c:idx val="8"/>
          <c:order val="8"/>
          <c:tx>
            <c:strRef>
              <c:f>'5_impact cat_process _Ana'!$J$11</c:f>
              <c:strCache>
                <c:ptCount val="1"/>
                <c:pt idx="0">
                  <c:v>Crystal Growth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cat_process _Ana'!$K$2:$O$2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cat_process _Ana'!$K$11:$O$11</c:f>
              <c:numCache>
                <c:formatCode>General</c:formatCode>
                <c:ptCount val="5"/>
                <c:pt idx="0">
                  <c:v>27.670254343526</c:v>
                </c:pt>
                <c:pt idx="1">
                  <c:v>4.48044381492851E-2</c:v>
                </c:pt>
                <c:pt idx="2">
                  <c:v>9.0786131606700196E-2</c:v>
                </c:pt>
                <c:pt idx="3">
                  <c:v>0.31723362746220102</c:v>
                </c:pt>
                <c:pt idx="4">
                  <c:v>339.77971330000003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35-4015-8635-396460068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8867488"/>
        <c:axId val="1738867008"/>
      </c:barChart>
      <c:catAx>
        <c:axId val="1738867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 Categories</a:t>
                </a:r>
              </a:p>
            </c:rich>
          </c:tx>
          <c:layout>
            <c:manualLayout>
              <c:xMode val="edge"/>
              <c:yMode val="edge"/>
              <c:x val="0.39787864559045605"/>
              <c:y val="0.78033848794806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867008"/>
        <c:crosses val="autoZero"/>
        <c:auto val="1"/>
        <c:lblAlgn val="ctr"/>
        <c:lblOffset val="100"/>
        <c:noMultiLvlLbl val="0"/>
      </c:catAx>
      <c:valAx>
        <c:axId val="1738867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Process Contribution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86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61521303814878"/>
          <c:y val="0.8414398778446408"/>
          <c:w val="0.75276957392370247"/>
          <c:h val="0.13597608107018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05336832895889"/>
          <c:y val="5.0925925925925923E-2"/>
          <c:w val="0.81239107611548556"/>
          <c:h val="0.571557305336832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'5_impact cat_Material _Ana'!$K$3</c:f>
              <c:strCache>
                <c:ptCount val="1"/>
                <c:pt idx="0">
                  <c:v>Sulphuric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_Ana'!$L$3:$P$3</c:f>
              <c:numCache>
                <c:formatCode>General</c:formatCode>
                <c:ptCount val="5"/>
                <c:pt idx="0">
                  <c:v>1.4245535037252699</c:v>
                </c:pt>
                <c:pt idx="1">
                  <c:v>3.3598517585679E-2</c:v>
                </c:pt>
                <c:pt idx="2">
                  <c:v>0.113688214063219</c:v>
                </c:pt>
                <c:pt idx="3">
                  <c:v>0.23162852388576299</c:v>
                </c:pt>
                <c:pt idx="4">
                  <c:v>24.18283571630144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9-4217-A6DA-A56042B883DB}"/>
            </c:ext>
          </c:extLst>
        </c:ser>
        <c:ser>
          <c:idx val="1"/>
          <c:order val="1"/>
          <c:tx>
            <c:strRef>
              <c:f>'5_impact cat_Material _Ana'!$K$4</c:f>
              <c:strCache>
                <c:ptCount val="1"/>
                <c:pt idx="0">
                  <c:v>CAT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_Ana'!$L$4:$P$4</c:f>
              <c:numCache>
                <c:formatCode>General</c:formatCode>
                <c:ptCount val="5"/>
                <c:pt idx="0">
                  <c:v>73.749870674676401</c:v>
                </c:pt>
                <c:pt idx="1">
                  <c:v>7.0810713596545199E-2</c:v>
                </c:pt>
                <c:pt idx="2">
                  <c:v>0.16825143795228001</c:v>
                </c:pt>
                <c:pt idx="3">
                  <c:v>0.70434288206326501</c:v>
                </c:pt>
                <c:pt idx="4">
                  <c:v>1743.8545344435895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9-4217-A6DA-A56042B883DB}"/>
            </c:ext>
          </c:extLst>
        </c:ser>
        <c:ser>
          <c:idx val="2"/>
          <c:order val="2"/>
          <c:tx>
            <c:strRef>
              <c:f>'5_impact cat_Material _Ana'!$K$5</c:f>
              <c:strCache>
                <c:ptCount val="1"/>
                <c:pt idx="0">
                  <c:v>TOA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_Ana'!$L$5:$P$5</c:f>
              <c:numCache>
                <c:formatCode>General</c:formatCode>
                <c:ptCount val="5"/>
                <c:pt idx="0">
                  <c:v>47.738934562032298</c:v>
                </c:pt>
                <c:pt idx="1">
                  <c:v>2.3521095142482799E-2</c:v>
                </c:pt>
                <c:pt idx="2">
                  <c:v>7.0855259975012394E-2</c:v>
                </c:pt>
                <c:pt idx="3">
                  <c:v>0.42239167328327398</c:v>
                </c:pt>
                <c:pt idx="4">
                  <c:v>1474.8751492793247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9-4217-A6DA-A56042B883DB}"/>
            </c:ext>
          </c:extLst>
        </c:ser>
        <c:ser>
          <c:idx val="3"/>
          <c:order val="3"/>
          <c:tx>
            <c:strRef>
              <c:f>'5_impact cat_Material _Ana'!$K$6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_Ana'!$L$6:$P$6</c:f>
              <c:numCache>
                <c:formatCode>General</c:formatCode>
                <c:ptCount val="5"/>
                <c:pt idx="0">
                  <c:v>2.08294479138074</c:v>
                </c:pt>
                <c:pt idx="1">
                  <c:v>3.2563485879175602E-3</c:v>
                </c:pt>
                <c:pt idx="2">
                  <c:v>7.3569614120911004E-3</c:v>
                </c:pt>
                <c:pt idx="3">
                  <c:v>6.7865949825562994</c:v>
                </c:pt>
                <c:pt idx="4">
                  <c:v>44.511459275104897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19-4217-A6DA-A56042B883DB}"/>
            </c:ext>
          </c:extLst>
        </c:ser>
        <c:ser>
          <c:idx val="4"/>
          <c:order val="4"/>
          <c:tx>
            <c:strRef>
              <c:f>'5_impact cat_Material _Ana'!$K$7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_Ana'!$L$7:$P$7</c:f>
              <c:numCache>
                <c:formatCode>General</c:formatCode>
                <c:ptCount val="5"/>
                <c:pt idx="0">
                  <c:v>171.95034086014601</c:v>
                </c:pt>
                <c:pt idx="1">
                  <c:v>0.15644980430890701</c:v>
                </c:pt>
                <c:pt idx="2">
                  <c:v>0.42342120951883</c:v>
                </c:pt>
                <c:pt idx="3">
                  <c:v>0.31814136010295502</c:v>
                </c:pt>
                <c:pt idx="4">
                  <c:v>9541.105552529094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19-4217-A6DA-A56042B883DB}"/>
            </c:ext>
          </c:extLst>
        </c:ser>
        <c:ser>
          <c:idx val="5"/>
          <c:order val="5"/>
          <c:tx>
            <c:strRef>
              <c:f>'5_impact cat_Material _Ana'!$K$8</c:f>
              <c:strCache>
                <c:ptCount val="1"/>
                <c:pt idx="0">
                  <c:v>NaOH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_Ana'!$L$8:$P$8</c:f>
              <c:numCache>
                <c:formatCode>General</c:formatCode>
                <c:ptCount val="5"/>
                <c:pt idx="0">
                  <c:v>28.911553136530301</c:v>
                </c:pt>
                <c:pt idx="1">
                  <c:v>3.6930905017901403E-2</c:v>
                </c:pt>
                <c:pt idx="2">
                  <c:v>8.89126114600296E-2</c:v>
                </c:pt>
                <c:pt idx="3">
                  <c:v>0.42474714243071199</c:v>
                </c:pt>
                <c:pt idx="4">
                  <c:v>578.25118612264089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19-4217-A6DA-A56042B883DB}"/>
            </c:ext>
          </c:extLst>
        </c:ser>
        <c:ser>
          <c:idx val="6"/>
          <c:order val="6"/>
          <c:tx>
            <c:strRef>
              <c:f>'5_impact cat_Material _Ana'!$K$9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_Ana'!$L$9:$P$9</c:f>
              <c:numCache>
                <c:formatCode>General</c:formatCode>
                <c:ptCount val="5"/>
                <c:pt idx="0">
                  <c:v>192.03199728857697</c:v>
                </c:pt>
                <c:pt idx="1">
                  <c:v>0.18991210262884295</c:v>
                </c:pt>
                <c:pt idx="2">
                  <c:v>0.38854174576895817</c:v>
                </c:pt>
                <c:pt idx="3">
                  <c:v>0.42608224883646045</c:v>
                </c:pt>
                <c:pt idx="4">
                  <c:v>2920.3559642861806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19-4217-A6DA-A56042B883DB}"/>
            </c:ext>
          </c:extLst>
        </c:ser>
        <c:ser>
          <c:idx val="7"/>
          <c:order val="7"/>
          <c:tx>
            <c:strRef>
              <c:f>'5_impact cat_Material _Ana'!$K$10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_Ana'!$L$10:$P$10</c:f>
              <c:numCache>
                <c:formatCode>General</c:formatCode>
                <c:ptCount val="5"/>
                <c:pt idx="0">
                  <c:v>44.766699279616702</c:v>
                </c:pt>
                <c:pt idx="1">
                  <c:v>3.2745378576019696E-2</c:v>
                </c:pt>
                <c:pt idx="2">
                  <c:v>8.8125927586936562E-2</c:v>
                </c:pt>
                <c:pt idx="3">
                  <c:v>0.57947765994113176</c:v>
                </c:pt>
                <c:pt idx="4">
                  <c:v>2041.3785380205009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19-4217-A6DA-A56042B883DB}"/>
            </c:ext>
          </c:extLst>
        </c:ser>
        <c:ser>
          <c:idx val="8"/>
          <c:order val="8"/>
          <c:tx>
            <c:strRef>
              <c:f>'5_impact cat_Material _Ana'!$K$11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_Ana'!$L$11:$P$11</c:f>
              <c:numCache>
                <c:formatCode>General</c:formatCode>
                <c:ptCount val="5"/>
                <c:pt idx="0">
                  <c:v>0.246589565029775</c:v>
                </c:pt>
                <c:pt idx="1">
                  <c:v>1.0978936591968399E-4</c:v>
                </c:pt>
                <c:pt idx="2">
                  <c:v>2.7889105987754798E-4</c:v>
                </c:pt>
                <c:pt idx="3">
                  <c:v>1.954516801778931E-2</c:v>
                </c:pt>
                <c:pt idx="4">
                  <c:v>6.5759994951947194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19-4217-A6DA-A56042B883DB}"/>
            </c:ext>
          </c:extLst>
        </c:ser>
        <c:ser>
          <c:idx val="9"/>
          <c:order val="9"/>
          <c:tx>
            <c:strRef>
              <c:f>'5_impact cat_Material _Ana'!$K$12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_Ana'!$L$12:$P$12</c:f>
              <c:numCache>
                <c:formatCode>General</c:formatCode>
                <c:ptCount val="5"/>
                <c:pt idx="0">
                  <c:v>0.40728594208332902</c:v>
                </c:pt>
                <c:pt idx="1">
                  <c:v>4.3349716599371901E-4</c:v>
                </c:pt>
                <c:pt idx="2">
                  <c:v>1.1956083417621599E-3</c:v>
                </c:pt>
                <c:pt idx="3">
                  <c:v>6.5597047130397704E-4</c:v>
                </c:pt>
                <c:pt idx="4">
                  <c:v>19.890686544708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19-4217-A6DA-A56042B883DB}"/>
            </c:ext>
          </c:extLst>
        </c:ser>
        <c:ser>
          <c:idx val="10"/>
          <c:order val="10"/>
          <c:tx>
            <c:strRef>
              <c:f>'5_impact cat_Material _Ana'!$K$13</c:f>
              <c:strCache>
                <c:ptCount val="1"/>
                <c:pt idx="0">
                  <c:v>Argon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'5_impact cat_Material _Ana'!$L$2:$P$2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_Ana'!$L$13:$P$13</c:f>
              <c:numCache>
                <c:formatCode>General</c:formatCode>
                <c:ptCount val="5"/>
                <c:pt idx="0">
                  <c:v>4.9089819908509904</c:v>
                </c:pt>
                <c:pt idx="1">
                  <c:v>6.59401758903045E-3</c:v>
                </c:pt>
                <c:pt idx="2">
                  <c:v>1.59003709825375E-2</c:v>
                </c:pt>
                <c:pt idx="3">
                  <c:v>0.264458154064176</c:v>
                </c:pt>
                <c:pt idx="4">
                  <c:v>134.93199630975701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19-4217-A6DA-A56042B8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556976"/>
        <c:axId val="1135559376"/>
      </c:barChart>
      <c:catAx>
        <c:axId val="1135556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4975568678915134"/>
              <c:y val="0.784929279673374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559376"/>
        <c:crosses val="autoZero"/>
        <c:auto val="1"/>
        <c:lblAlgn val="ctr"/>
        <c:lblOffset val="100"/>
        <c:noMultiLvlLbl val="0"/>
      </c:catAx>
      <c:valAx>
        <c:axId val="1135559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% Material/Energy Contribution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55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65091863517061"/>
          <c:y val="0.87847112860892385"/>
          <c:w val="0.75869816272965884"/>
          <c:h val="9.375109361329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05336832895889"/>
          <c:y val="5.0925925925925923E-2"/>
          <c:w val="0.81239107611548556"/>
          <c:h val="0.535167687372411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'5_impact cat_Material _Ana'!$B$3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_Ana'!$C$3:$G$3</c:f>
              <c:numCache>
                <c:formatCode>General</c:formatCode>
                <c:ptCount val="5"/>
                <c:pt idx="0">
                  <c:v>46.692975790984498</c:v>
                </c:pt>
                <c:pt idx="1">
                  <c:v>9.0200330991778502E-3</c:v>
                </c:pt>
                <c:pt idx="2">
                  <c:v>2.2229219435065801E-2</c:v>
                </c:pt>
                <c:pt idx="3">
                  <c:v>6.0667153883258801E-2</c:v>
                </c:pt>
                <c:pt idx="4">
                  <c:v>805.36181409999995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D-4A71-A74B-774AEE7E6D8E}"/>
            </c:ext>
          </c:extLst>
        </c:ser>
        <c:ser>
          <c:idx val="1"/>
          <c:order val="1"/>
          <c:tx>
            <c:strRef>
              <c:f>'5_impact cat_Material _Ana'!$B$4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_Ana'!$C$4:$G$4</c:f>
              <c:numCache>
                <c:formatCode>General</c:formatCode>
                <c:ptCount val="5"/>
                <c:pt idx="0">
                  <c:v>0.33887879262136411</c:v>
                </c:pt>
                <c:pt idx="1">
                  <c:v>6.4322478694710597E-4</c:v>
                </c:pt>
                <c:pt idx="2">
                  <c:v>1.154344265263051E-3</c:v>
                </c:pt>
                <c:pt idx="3">
                  <c:v>0.37799922778593065</c:v>
                </c:pt>
                <c:pt idx="4">
                  <c:v>4.9282027646666684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D-4A71-A74B-774AEE7E6D8E}"/>
            </c:ext>
          </c:extLst>
        </c:ser>
        <c:ser>
          <c:idx val="2"/>
          <c:order val="2"/>
          <c:tx>
            <c:strRef>
              <c:f>'5_impact cat_Material _Ana'!$B$5</c:f>
              <c:strCache>
                <c:ptCount val="1"/>
                <c:pt idx="0">
                  <c:v>HCl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_Ana'!$C$5:$G$5</c:f>
              <c:numCache>
                <c:formatCode>General</c:formatCode>
                <c:ptCount val="5"/>
                <c:pt idx="0">
                  <c:v>31.540732483278699</c:v>
                </c:pt>
                <c:pt idx="1">
                  <c:v>6.3284804659375901E-2</c:v>
                </c:pt>
                <c:pt idx="2">
                  <c:v>0.13756454357692471</c:v>
                </c:pt>
                <c:pt idx="3">
                  <c:v>0.40486930501080198</c:v>
                </c:pt>
                <c:pt idx="4">
                  <c:v>460.70078530294398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5D-4A71-A74B-774AEE7E6D8E}"/>
            </c:ext>
          </c:extLst>
        </c:ser>
        <c:ser>
          <c:idx val="3"/>
          <c:order val="3"/>
          <c:tx>
            <c:strRef>
              <c:f>'5_impact cat_Material _Ana'!$B$6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_Ana'!$C$6:$G$6</c:f>
              <c:numCache>
                <c:formatCode>General</c:formatCode>
                <c:ptCount val="5"/>
                <c:pt idx="0">
                  <c:v>11.355024251505217</c:v>
                </c:pt>
                <c:pt idx="1">
                  <c:v>2.0501343021654999E-2</c:v>
                </c:pt>
                <c:pt idx="2">
                  <c:v>3.3921366063225405E-2</c:v>
                </c:pt>
                <c:pt idx="3">
                  <c:v>6.4070805501600658E-2</c:v>
                </c:pt>
                <c:pt idx="4">
                  <c:v>173.41826330787251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5D-4A71-A74B-774AEE7E6D8E}"/>
            </c:ext>
          </c:extLst>
        </c:ser>
        <c:ser>
          <c:idx val="4"/>
          <c:order val="4"/>
          <c:tx>
            <c:strRef>
              <c:f>'5_impact cat_Material _Ana'!$B$7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_Ana'!$C$7:$G$7</c:f>
              <c:numCache>
                <c:formatCode>General</c:formatCode>
                <c:ptCount val="5"/>
                <c:pt idx="0">
                  <c:v>343.768799174165</c:v>
                </c:pt>
                <c:pt idx="1">
                  <c:v>0.55800333954958692</c:v>
                </c:pt>
                <c:pt idx="2">
                  <c:v>0.36646822491635123</c:v>
                </c:pt>
                <c:pt idx="3">
                  <c:v>1.7211109696985289</c:v>
                </c:pt>
                <c:pt idx="4">
                  <c:v>4208.1562581102298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D-4A71-A74B-774AEE7E6D8E}"/>
            </c:ext>
          </c:extLst>
        </c:ser>
        <c:ser>
          <c:idx val="5"/>
          <c:order val="5"/>
          <c:tx>
            <c:strRef>
              <c:f>'5_impact cat_Material _Ana'!$B$8</c:f>
              <c:strCache>
                <c:ptCount val="1"/>
                <c:pt idx="0">
                  <c:v>Chlorine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_Ana'!$C$8:$G$8</c:f>
              <c:numCache>
                <c:formatCode>General</c:formatCode>
                <c:ptCount val="5"/>
                <c:pt idx="0">
                  <c:v>0.58862361957347498</c:v>
                </c:pt>
                <c:pt idx="1">
                  <c:v>1.1472828287017801E-3</c:v>
                </c:pt>
                <c:pt idx="2">
                  <c:v>0.76603191456789888</c:v>
                </c:pt>
                <c:pt idx="3">
                  <c:v>7.5165380238383199E-3</c:v>
                </c:pt>
                <c:pt idx="4">
                  <c:v>8.2344605555116797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5D-4A71-A74B-774AEE7E6D8E}"/>
            </c:ext>
          </c:extLst>
        </c:ser>
        <c:ser>
          <c:idx val="6"/>
          <c:order val="6"/>
          <c:tx>
            <c:strRef>
              <c:f>'5_impact cat_Material _Ana'!$B$9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_Ana'!$C$9:$G$9</c:f>
              <c:numCache>
                <c:formatCode>General</c:formatCode>
                <c:ptCount val="5"/>
                <c:pt idx="0">
                  <c:v>0.6108517886741105</c:v>
                </c:pt>
                <c:pt idx="1">
                  <c:v>9.9149694609400297E-4</c:v>
                </c:pt>
                <c:pt idx="2">
                  <c:v>2.0094230343444598E-3</c:v>
                </c:pt>
                <c:pt idx="3">
                  <c:v>1.268194829987824E-2</c:v>
                </c:pt>
                <c:pt idx="4">
                  <c:v>7.4937259765125592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5D-4A71-A74B-774AEE7E6D8E}"/>
            </c:ext>
          </c:extLst>
        </c:ser>
        <c:ser>
          <c:idx val="7"/>
          <c:order val="7"/>
          <c:tx>
            <c:strRef>
              <c:f>'5_impact cat_Material _Ana'!$B$10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_Ana'!$C$10:$G$10</c:f>
              <c:numCache>
                <c:formatCode>General</c:formatCode>
                <c:ptCount val="5"/>
                <c:pt idx="0">
                  <c:v>2.343532152910115</c:v>
                </c:pt>
                <c:pt idx="1">
                  <c:v>1.2457984543458476E-3</c:v>
                </c:pt>
                <c:pt idx="2">
                  <c:v>2.3692348724565831E-3</c:v>
                </c:pt>
                <c:pt idx="3">
                  <c:v>4.2079038236149443E-3</c:v>
                </c:pt>
                <c:pt idx="4">
                  <c:v>24.208345832052423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5D-4A71-A74B-774AEE7E6D8E}"/>
            </c:ext>
          </c:extLst>
        </c:ser>
        <c:ser>
          <c:idx val="8"/>
          <c:order val="8"/>
          <c:tx>
            <c:strRef>
              <c:f>'5_impact cat_Material _Ana'!$B$11</c:f>
              <c:strCache>
                <c:ptCount val="1"/>
                <c:pt idx="0">
                  <c:v>Argon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_Ana'!$C$11:$G$11</c:f>
              <c:numCache>
                <c:formatCode>General</c:formatCode>
                <c:ptCount val="5"/>
                <c:pt idx="0">
                  <c:v>11.534893338</c:v>
                </c:pt>
                <c:pt idx="1">
                  <c:v>1.8606951E-2</c:v>
                </c:pt>
                <c:pt idx="2">
                  <c:v>3.7730043999999997E-2</c:v>
                </c:pt>
                <c:pt idx="3">
                  <c:v>0.234329122</c:v>
                </c:pt>
                <c:pt idx="4">
                  <c:v>142.19701746999999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5D-4A71-A74B-774AEE7E6D8E}"/>
            </c:ext>
          </c:extLst>
        </c:ser>
        <c:ser>
          <c:idx val="9"/>
          <c:order val="9"/>
          <c:tx>
            <c:strRef>
              <c:f>'5_impact cat_Material _Ana'!$B$12</c:f>
              <c:strCache>
                <c:ptCount val="1"/>
                <c:pt idx="0">
                  <c:v>Molasses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_Ana'!$C$12:$G$12</c:f>
              <c:numCache>
                <c:formatCode>General</c:formatCode>
                <c:ptCount val="5"/>
                <c:pt idx="0">
                  <c:v>3.1134706733698398</c:v>
                </c:pt>
                <c:pt idx="1">
                  <c:v>1.01924506514202E-2</c:v>
                </c:pt>
                <c:pt idx="2">
                  <c:v>5.8818413950508901E-2</c:v>
                </c:pt>
                <c:pt idx="3">
                  <c:v>0.266072895415915</c:v>
                </c:pt>
                <c:pt idx="4">
                  <c:v>138.23632571275601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5D-4A71-A74B-774AEE7E6D8E}"/>
            </c:ext>
          </c:extLst>
        </c:ser>
        <c:ser>
          <c:idx val="10"/>
          <c:order val="10"/>
          <c:tx>
            <c:strRef>
              <c:f>'5_impact cat_Material _Ana'!$B$13</c:f>
              <c:strCache>
                <c:ptCount val="1"/>
                <c:pt idx="0">
                  <c:v>Hydrated lime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'5_impact cat_Material _Ana'!$C$2:$G$2</c:f>
              <c:strCache>
                <c:ptCount val="5"/>
                <c:pt idx="0">
                  <c:v>GWP (kg CO2 eq)</c:v>
                </c:pt>
                <c:pt idx="1">
                  <c:v>FPM formation (kg PM2.5 eq)</c:v>
                </c:pt>
                <c:pt idx="2">
                  <c:v>Terrestrial acidification (kg SO2 eq)</c:v>
                </c:pt>
                <c:pt idx="3">
                  <c:v>Water consumption (m3)</c:v>
                </c:pt>
                <c:pt idx="4">
                  <c:v>CED (MJ)</c:v>
                </c:pt>
              </c:strCache>
            </c:strRef>
          </c:cat>
          <c:val>
            <c:numRef>
              <c:f>'5_impact cat_Material _Ana'!$C$13:$G$13</c:f>
              <c:numCache>
                <c:formatCode>General</c:formatCode>
                <c:ptCount val="5"/>
                <c:pt idx="0">
                  <c:v>13.1950221283372</c:v>
                </c:pt>
                <c:pt idx="1">
                  <c:v>5.0436931407629396E-3</c:v>
                </c:pt>
                <c:pt idx="2">
                  <c:v>1.2165710759815001E-2</c:v>
                </c:pt>
                <c:pt idx="3">
                  <c:v>1.2630162696876E-2</c:v>
                </c:pt>
                <c:pt idx="4">
                  <c:v>72.904673275742596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5D-4A71-A74B-774AEE7E6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1600400"/>
        <c:axId val="1881601840"/>
      </c:barChart>
      <c:catAx>
        <c:axId val="1881600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Impact Category</a:t>
                </a:r>
              </a:p>
            </c:rich>
          </c:tx>
          <c:layout>
            <c:manualLayout>
              <c:xMode val="edge"/>
              <c:yMode val="edge"/>
              <c:x val="0.3692001312335958"/>
              <c:y val="0.753100029163021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1601840"/>
        <c:crosses val="autoZero"/>
        <c:auto val="1"/>
        <c:lblAlgn val="ctr"/>
        <c:lblOffset val="100"/>
        <c:noMultiLvlLbl val="0"/>
      </c:catAx>
      <c:valAx>
        <c:axId val="1881601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% Material/Energy Contribution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160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60061242344706"/>
          <c:y val="0.82812335958005245"/>
          <c:w val="0.66879877515310582"/>
          <c:h val="0.144098862642169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 Process Contribution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'CD_Process level results'!$C$49</c:f>
              <c:strCache>
                <c:ptCount val="1"/>
                <c:pt idx="0">
                  <c:v>Pre-treatment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results'!$A$50:$B$68</c15:sqref>
                  </c15:fullRef>
                  <c15:levelRef>
                    <c15:sqref>'CD_Process level results'!$A$50:$A$68</c15:sqref>
                  </c15:levelRef>
                </c:ext>
              </c:extLst>
              <c:f>'CD_Process level results'!$A$50:$A$68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results'!$C$50:$C$68</c:f>
              <c:numCache>
                <c:formatCode>General</c:formatCode>
                <c:ptCount val="19"/>
                <c:pt idx="0">
                  <c:v>248.70820903740201</c:v>
                </c:pt>
                <c:pt idx="1">
                  <c:v>1.09657235824445E-4</c:v>
                </c:pt>
                <c:pt idx="2">
                  <c:v>16.771459767679001</c:v>
                </c:pt>
                <c:pt idx="3">
                  <c:v>0.61677002723823304</c:v>
                </c:pt>
                <c:pt idx="4">
                  <c:v>0.392578197544597</c:v>
                </c:pt>
                <c:pt idx="5">
                  <c:v>0.62459317099433698</c:v>
                </c:pt>
                <c:pt idx="6">
                  <c:v>0.83516490376228203</c:v>
                </c:pt>
                <c:pt idx="7">
                  <c:v>9.6020987849844697E-2</c:v>
                </c:pt>
                <c:pt idx="8">
                  <c:v>1.07148809033511E-2</c:v>
                </c:pt>
                <c:pt idx="9">
                  <c:v>596.94535306255898</c:v>
                </c:pt>
                <c:pt idx="10">
                  <c:v>4.3515365568941702</c:v>
                </c:pt>
                <c:pt idx="11">
                  <c:v>6.3548436581369101</c:v>
                </c:pt>
                <c:pt idx="12">
                  <c:v>27.020624134477199</c:v>
                </c:pt>
                <c:pt idx="13">
                  <c:v>181.10517024854201</c:v>
                </c:pt>
                <c:pt idx="14">
                  <c:v>6.9059990512060496</c:v>
                </c:pt>
                <c:pt idx="15">
                  <c:v>0.14670259541591399</c:v>
                </c:pt>
                <c:pt idx="16">
                  <c:v>52.5126616521868</c:v>
                </c:pt>
                <c:pt idx="17">
                  <c:v>1.5093279038634899</c:v>
                </c:pt>
                <c:pt idx="18">
                  <c:v>3.0570861592544398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8-4CE5-A3E2-6333E062645D}"/>
            </c:ext>
          </c:extLst>
        </c:ser>
        <c:ser>
          <c:idx val="1"/>
          <c:order val="1"/>
          <c:tx>
            <c:strRef>
              <c:f>'CD_Process level results'!$D$49</c:f>
              <c:strCache>
                <c:ptCount val="1"/>
                <c:pt idx="0">
                  <c:v>Reburning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results'!$A$50:$B$68</c15:sqref>
                  </c15:fullRef>
                  <c15:levelRef>
                    <c15:sqref>'CD_Process level results'!$A$50:$A$68</c15:sqref>
                  </c15:levelRef>
                </c:ext>
              </c:extLst>
              <c:f>'CD_Process level results'!$A$50:$A$68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results'!$D$50:$D$68</c:f>
              <c:numCache>
                <c:formatCode>General</c:formatCode>
                <c:ptCount val="19"/>
                <c:pt idx="0">
                  <c:v>46.9726915979751</c:v>
                </c:pt>
                <c:pt idx="1">
                  <c:v>1.0022912708837601E-5</c:v>
                </c:pt>
                <c:pt idx="2">
                  <c:v>0.17276445134399801</c:v>
                </c:pt>
                <c:pt idx="3">
                  <c:v>4.8328967366958603E-2</c:v>
                </c:pt>
                <c:pt idx="4">
                  <c:v>9.5509608063395895E-3</c:v>
                </c:pt>
                <c:pt idx="5">
                  <c:v>5.5493199360043897E-2</c:v>
                </c:pt>
                <c:pt idx="6">
                  <c:v>2.31820330805067E-2</c:v>
                </c:pt>
                <c:pt idx="7">
                  <c:v>1.12819051212116E-3</c:v>
                </c:pt>
                <c:pt idx="8">
                  <c:v>2.6085593586360498E-4</c:v>
                </c:pt>
                <c:pt idx="9">
                  <c:v>168.29080474978301</c:v>
                </c:pt>
                <c:pt idx="10">
                  <c:v>0.211952523641423</c:v>
                </c:pt>
                <c:pt idx="11">
                  <c:v>0.47159097332393801</c:v>
                </c:pt>
                <c:pt idx="12">
                  <c:v>3.00566670582017</c:v>
                </c:pt>
                <c:pt idx="13">
                  <c:v>3.3725973687063</c:v>
                </c:pt>
                <c:pt idx="14">
                  <c:v>0.19240656879406101</c:v>
                </c:pt>
                <c:pt idx="15">
                  <c:v>3.4724500278182698E-2</c:v>
                </c:pt>
                <c:pt idx="16">
                  <c:v>17.618032827232501</c:v>
                </c:pt>
                <c:pt idx="17">
                  <c:v>0.37102274337389701</c:v>
                </c:pt>
                <c:pt idx="18">
                  <c:v>809.42962899999998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58-4CE5-A3E2-6333E062645D}"/>
            </c:ext>
          </c:extLst>
        </c:ser>
        <c:ser>
          <c:idx val="2"/>
          <c:order val="2"/>
          <c:tx>
            <c:strRef>
              <c:f>'CD_Process level results'!$E$49</c:f>
              <c:strCache>
                <c:ptCount val="1"/>
                <c:pt idx="0">
                  <c:v>Leaching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results'!$A$50:$B$68</c15:sqref>
                  </c15:fullRef>
                  <c15:levelRef>
                    <c15:sqref>'CD_Process level results'!$A$50:$A$68</c15:sqref>
                  </c15:levelRef>
                </c:ext>
              </c:extLst>
              <c:f>'CD_Process level results'!$A$50:$A$68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results'!$E$50:$E$68</c:f>
              <c:numCache>
                <c:formatCode>General</c:formatCode>
                <c:ptCount val="19"/>
                <c:pt idx="0">
                  <c:v>28.761061554662302</c:v>
                </c:pt>
                <c:pt idx="1">
                  <c:v>1.5539366246803601E-5</c:v>
                </c:pt>
                <c:pt idx="2">
                  <c:v>1.86360213264985</c:v>
                </c:pt>
                <c:pt idx="3">
                  <c:v>8.1223002514430306E-2</c:v>
                </c:pt>
                <c:pt idx="4">
                  <c:v>5.2923971538191901E-2</c:v>
                </c:pt>
                <c:pt idx="5">
                  <c:v>8.3797482076185204E-2</c:v>
                </c:pt>
                <c:pt idx="6">
                  <c:v>0.103293822796649</c:v>
                </c:pt>
                <c:pt idx="7">
                  <c:v>1.1991534030148999E-2</c:v>
                </c:pt>
                <c:pt idx="8">
                  <c:v>7.3896923214468002E-4</c:v>
                </c:pt>
                <c:pt idx="9">
                  <c:v>497.40410808002599</c:v>
                </c:pt>
                <c:pt idx="10">
                  <c:v>1.59306304517782</c:v>
                </c:pt>
                <c:pt idx="11">
                  <c:v>2.54715425597864</c:v>
                </c:pt>
                <c:pt idx="12">
                  <c:v>9.3133806645597197</c:v>
                </c:pt>
                <c:pt idx="13">
                  <c:v>35.791890662668102</c:v>
                </c:pt>
                <c:pt idx="14">
                  <c:v>1.19994816845584</c:v>
                </c:pt>
                <c:pt idx="15">
                  <c:v>0.14014344979555901</c:v>
                </c:pt>
                <c:pt idx="16">
                  <c:v>7.5900959901093001</c:v>
                </c:pt>
                <c:pt idx="17">
                  <c:v>0.23670667674765999</c:v>
                </c:pt>
                <c:pt idx="18">
                  <c:v>411.704026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58-4CE5-A3E2-6333E062645D}"/>
            </c:ext>
          </c:extLst>
        </c:ser>
        <c:ser>
          <c:idx val="3"/>
          <c:order val="3"/>
          <c:tx>
            <c:strRef>
              <c:f>'CD_Process level results'!$F$49</c:f>
              <c:strCache>
                <c:ptCount val="1"/>
                <c:pt idx="0">
                  <c:v>Distillation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results'!$A$50:$B$68</c15:sqref>
                  </c15:fullRef>
                  <c15:levelRef>
                    <c15:sqref>'CD_Process level results'!$A$50:$A$68</c15:sqref>
                  </c15:levelRef>
                </c:ext>
              </c:extLst>
              <c:f>'CD_Process level results'!$A$50:$A$68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results'!$F$50:$F$68</c:f>
              <c:numCache>
                <c:formatCode>General</c:formatCode>
                <c:ptCount val="19"/>
                <c:pt idx="0">
                  <c:v>31.990088624075501</c:v>
                </c:pt>
                <c:pt idx="1">
                  <c:v>2.14850807013059E-5</c:v>
                </c:pt>
                <c:pt idx="2">
                  <c:v>2.0337207342852199</c:v>
                </c:pt>
                <c:pt idx="3">
                  <c:v>7.5539748539001306E-2</c:v>
                </c:pt>
                <c:pt idx="4">
                  <c:v>5.9901803449560302E-2</c:v>
                </c:pt>
                <c:pt idx="5">
                  <c:v>7.7519416468929805E-2</c:v>
                </c:pt>
                <c:pt idx="6">
                  <c:v>0.127092412768157</c:v>
                </c:pt>
                <c:pt idx="7">
                  <c:v>1.47236316735045E-2</c:v>
                </c:pt>
                <c:pt idx="8">
                  <c:v>8.8836934090903599E-4</c:v>
                </c:pt>
                <c:pt idx="9">
                  <c:v>271.07599019804701</c:v>
                </c:pt>
                <c:pt idx="10">
                  <c:v>2.1028817445749701</c:v>
                </c:pt>
                <c:pt idx="11">
                  <c:v>2.9291407628984101</c:v>
                </c:pt>
                <c:pt idx="12">
                  <c:v>5.7427470405725503</c:v>
                </c:pt>
                <c:pt idx="13">
                  <c:v>48.208564283579598</c:v>
                </c:pt>
                <c:pt idx="14">
                  <c:v>0.74564241577307899</c:v>
                </c:pt>
                <c:pt idx="15">
                  <c:v>0.13401611909695699</c:v>
                </c:pt>
                <c:pt idx="16">
                  <c:v>8.0872474480728407</c:v>
                </c:pt>
                <c:pt idx="17">
                  <c:v>0.32374363107744403</c:v>
                </c:pt>
                <c:pt idx="18">
                  <c:v>440.68338990000001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58-4CE5-A3E2-6333E062645D}"/>
            </c:ext>
          </c:extLst>
        </c:ser>
        <c:ser>
          <c:idx val="4"/>
          <c:order val="4"/>
          <c:tx>
            <c:strRef>
              <c:f>'CD_Process level results'!$G$49</c:f>
              <c:strCache>
                <c:ptCount val="1"/>
                <c:pt idx="0">
                  <c:v>Hydrolysis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results'!$A$50:$B$68</c15:sqref>
                  </c15:fullRef>
                  <c15:levelRef>
                    <c15:sqref>'CD_Process level results'!$A$50:$A$68</c15:sqref>
                  </c15:levelRef>
                </c:ext>
              </c:extLst>
              <c:f>'CD_Process level results'!$A$50:$A$68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results'!$G$50:$G$68</c:f>
              <c:numCache>
                <c:formatCode>General</c:formatCode>
                <c:ptCount val="19"/>
                <c:pt idx="0">
                  <c:v>4.5830615394665202</c:v>
                </c:pt>
                <c:pt idx="1">
                  <c:v>1.5525211514848001E-6</c:v>
                </c:pt>
                <c:pt idx="2">
                  <c:v>0.295715412804477</c:v>
                </c:pt>
                <c:pt idx="3">
                  <c:v>1.2690854990101001E-2</c:v>
                </c:pt>
                <c:pt idx="4">
                  <c:v>7.2360987140132199E-3</c:v>
                </c:pt>
                <c:pt idx="5">
                  <c:v>1.29517402834123E-2</c:v>
                </c:pt>
                <c:pt idx="6">
                  <c:v>1.47388076289072E-2</c:v>
                </c:pt>
                <c:pt idx="7">
                  <c:v>1.70440702110215E-3</c:v>
                </c:pt>
                <c:pt idx="8">
                  <c:v>7.0072263526658099E-5</c:v>
                </c:pt>
                <c:pt idx="9">
                  <c:v>16.7573697495211</c:v>
                </c:pt>
                <c:pt idx="10">
                  <c:v>0.115452133466437</c:v>
                </c:pt>
                <c:pt idx="11">
                  <c:v>0.16899165672845501</c:v>
                </c:pt>
                <c:pt idx="12">
                  <c:v>0.59159661390280804</c:v>
                </c:pt>
                <c:pt idx="13">
                  <c:v>4.0561560320821499</c:v>
                </c:pt>
                <c:pt idx="14">
                  <c:v>7.5458910409470295E-2</c:v>
                </c:pt>
                <c:pt idx="15">
                  <c:v>4.7656896669186297E-3</c:v>
                </c:pt>
                <c:pt idx="16">
                  <c:v>1.04934616389429</c:v>
                </c:pt>
                <c:pt idx="17">
                  <c:v>3.1398927870404797E-2</c:v>
                </c:pt>
                <c:pt idx="18">
                  <c:v>57.64271119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58-4CE5-A3E2-6333E062645D}"/>
            </c:ext>
          </c:extLst>
        </c:ser>
        <c:ser>
          <c:idx val="5"/>
          <c:order val="5"/>
          <c:tx>
            <c:strRef>
              <c:f>'CD_Process level results'!$H$49</c:f>
              <c:strCache>
                <c:ptCount val="1"/>
                <c:pt idx="0">
                  <c:v>Drying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results'!$A$50:$B$68</c15:sqref>
                  </c15:fullRef>
                  <c15:levelRef>
                    <c15:sqref>'CD_Process level results'!$A$50:$A$68</c15:sqref>
                  </c15:levelRef>
                </c:ext>
              </c:extLst>
              <c:f>'CD_Process level results'!$A$50:$A$68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results'!$H$50:$H$68</c:f>
              <c:numCache>
                <c:formatCode>General</c:formatCode>
                <c:ptCount val="19"/>
                <c:pt idx="0">
                  <c:v>15.6094751886483</c:v>
                </c:pt>
                <c:pt idx="1">
                  <c:v>5.2137769368220998E-6</c:v>
                </c:pt>
                <c:pt idx="2">
                  <c:v>1.11363660442737</c:v>
                </c:pt>
                <c:pt idx="3">
                  <c:v>3.9917867342270999E-2</c:v>
                </c:pt>
                <c:pt idx="4">
                  <c:v>2.53435861624433E-2</c:v>
                </c:pt>
                <c:pt idx="5">
                  <c:v>4.0370008434445097E-2</c:v>
                </c:pt>
                <c:pt idx="6">
                  <c:v>5.1327084409034003E-2</c:v>
                </c:pt>
                <c:pt idx="7">
                  <c:v>6.3187386824578003E-3</c:v>
                </c:pt>
                <c:pt idx="8">
                  <c:v>2.4943007581381597E-4</c:v>
                </c:pt>
                <c:pt idx="9">
                  <c:v>34.5181123990548</c:v>
                </c:pt>
                <c:pt idx="10">
                  <c:v>0.28121524152469402</c:v>
                </c:pt>
                <c:pt idx="11">
                  <c:v>0.407595986571544</c:v>
                </c:pt>
                <c:pt idx="12">
                  <c:v>1.75254727049502</c:v>
                </c:pt>
                <c:pt idx="13">
                  <c:v>11.907467795011501</c:v>
                </c:pt>
                <c:pt idx="14">
                  <c:v>0.21858309178914401</c:v>
                </c:pt>
                <c:pt idx="15">
                  <c:v>8.7361837211308198E-3</c:v>
                </c:pt>
                <c:pt idx="16">
                  <c:v>3.3878910897144601</c:v>
                </c:pt>
                <c:pt idx="17">
                  <c:v>8.0700908933122095E-2</c:v>
                </c:pt>
                <c:pt idx="18">
                  <c:v>191.1465432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58-4CE5-A3E2-6333E062645D}"/>
            </c:ext>
          </c:extLst>
        </c:ser>
        <c:ser>
          <c:idx val="6"/>
          <c:order val="6"/>
          <c:tx>
            <c:strRef>
              <c:f>'CD_Process level results'!$I$49</c:f>
              <c:strCache>
                <c:ptCount val="1"/>
                <c:pt idx="0">
                  <c:v>Reduction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results'!$A$50:$B$68</c15:sqref>
                  </c15:fullRef>
                  <c15:levelRef>
                    <c15:sqref>'CD_Process level results'!$A$50:$A$68</c15:sqref>
                  </c15:levelRef>
                </c:ext>
              </c:extLst>
              <c:f>'CD_Process level results'!$A$50:$A$68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results'!$I$50:$I$68</c:f>
              <c:numCache>
                <c:formatCode>General</c:formatCode>
                <c:ptCount val="19"/>
                <c:pt idx="0">
                  <c:v>45.123397769757901</c:v>
                </c:pt>
                <c:pt idx="1">
                  <c:v>1.44126009508157E-5</c:v>
                </c:pt>
                <c:pt idx="2">
                  <c:v>3.0684712792358102</c:v>
                </c:pt>
                <c:pt idx="3">
                  <c:v>0.111229025571447</c:v>
                </c:pt>
                <c:pt idx="4">
                  <c:v>7.0703270878685207E-2</c:v>
                </c:pt>
                <c:pt idx="5">
                  <c:v>0.112565277518826</c:v>
                </c:pt>
                <c:pt idx="6">
                  <c:v>0.14303806465204</c:v>
                </c:pt>
                <c:pt idx="7">
                  <c:v>1.78622331637062E-2</c:v>
                </c:pt>
                <c:pt idx="8">
                  <c:v>7.0701978406806799E-4</c:v>
                </c:pt>
                <c:pt idx="9">
                  <c:v>98.443326211253506</c:v>
                </c:pt>
                <c:pt idx="10">
                  <c:v>0.79897943473517896</c:v>
                </c:pt>
                <c:pt idx="11">
                  <c:v>1.15883013864961</c:v>
                </c:pt>
                <c:pt idx="12">
                  <c:v>4.9787419546412304</c:v>
                </c:pt>
                <c:pt idx="13">
                  <c:v>33.732577460082297</c:v>
                </c:pt>
                <c:pt idx="14">
                  <c:v>0.62656998681045395</c:v>
                </c:pt>
                <c:pt idx="15">
                  <c:v>2.5547744493553001E-2</c:v>
                </c:pt>
                <c:pt idx="16">
                  <c:v>9.7978333048898101</c:v>
                </c:pt>
                <c:pt idx="17">
                  <c:v>0.22589668226826101</c:v>
                </c:pt>
                <c:pt idx="18">
                  <c:v>548.07170810000002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58-4CE5-A3E2-6333E062645D}"/>
            </c:ext>
          </c:extLst>
        </c:ser>
        <c:ser>
          <c:idx val="7"/>
          <c:order val="7"/>
          <c:tx>
            <c:strRef>
              <c:f>'CD_Process level results'!$J$49</c:f>
              <c:strCache>
                <c:ptCount val="1"/>
                <c:pt idx="0">
                  <c:v>Zone Refining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results'!$A$50:$B$68</c15:sqref>
                  </c15:fullRef>
                  <c15:levelRef>
                    <c15:sqref>'CD_Process level results'!$A$50:$A$68</c15:sqref>
                  </c15:levelRef>
                </c:ext>
              </c:extLst>
              <c:f>'CD_Process level results'!$A$50:$A$68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results'!$J$50:$J$68</c:f>
              <c:numCache>
                <c:formatCode>General</c:formatCode>
                <c:ptCount val="19"/>
                <c:pt idx="0">
                  <c:v>16.296076623479699</c:v>
                </c:pt>
                <c:pt idx="1">
                  <c:v>5.4432101801292004E-6</c:v>
                </c:pt>
                <c:pt idx="2">
                  <c:v>1.1626908094029</c:v>
                </c:pt>
                <c:pt idx="3">
                  <c:v>4.16693096602576E-2</c:v>
                </c:pt>
                <c:pt idx="4">
                  <c:v>2.6458422044464702E-2</c:v>
                </c:pt>
                <c:pt idx="5">
                  <c:v>4.2141091500820703E-2</c:v>
                </c:pt>
                <c:pt idx="6">
                  <c:v>5.3584552937419497E-2</c:v>
                </c:pt>
                <c:pt idx="7">
                  <c:v>6.5969984234244897E-3</c:v>
                </c:pt>
                <c:pt idx="8">
                  <c:v>2.6040638913176601E-4</c:v>
                </c:pt>
                <c:pt idx="9">
                  <c:v>35.995949767431597</c:v>
                </c:pt>
                <c:pt idx="10">
                  <c:v>0.29353838718028302</c:v>
                </c:pt>
                <c:pt idx="11">
                  <c:v>0.42542871509527902</c:v>
                </c:pt>
                <c:pt idx="12">
                  <c:v>1.8291779113858</c:v>
                </c:pt>
                <c:pt idx="13">
                  <c:v>12.4308091412849</c:v>
                </c:pt>
                <c:pt idx="14">
                  <c:v>0.22812559631381399</c:v>
                </c:pt>
                <c:pt idx="15">
                  <c:v>9.1123022401330394E-3</c:v>
                </c:pt>
                <c:pt idx="16">
                  <c:v>3.5367842223358101</c:v>
                </c:pt>
                <c:pt idx="17">
                  <c:v>8.1710281574370297E-2</c:v>
                </c:pt>
                <c:pt idx="18">
                  <c:v>199.5506718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58-4CE5-A3E2-6333E062645D}"/>
            </c:ext>
          </c:extLst>
        </c:ser>
        <c:ser>
          <c:idx val="8"/>
          <c:order val="8"/>
          <c:tx>
            <c:strRef>
              <c:f>'CD_Process level results'!$K$49</c:f>
              <c:strCache>
                <c:ptCount val="1"/>
                <c:pt idx="0">
                  <c:v>Crystal Growth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results'!$A$50:$B$68</c15:sqref>
                  </c15:fullRef>
                  <c15:levelRef>
                    <c15:sqref>'CD_Process level results'!$A$50:$A$68</c15:sqref>
                  </c15:levelRef>
                </c:ext>
              </c:extLst>
              <c:f>'CD_Process level results'!$A$50:$A$68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results'!$K$50:$K$68</c:f>
              <c:numCache>
                <c:formatCode>General</c:formatCode>
                <c:ptCount val="19"/>
                <c:pt idx="0">
                  <c:v>27.670254343526</c:v>
                </c:pt>
                <c:pt idx="1">
                  <c:v>9.2545769704920994E-6</c:v>
                </c:pt>
                <c:pt idx="2">
                  <c:v>1.9553199251776701</c:v>
                </c:pt>
                <c:pt idx="3">
                  <c:v>7.1350306677397501E-2</c:v>
                </c:pt>
                <c:pt idx="4">
                  <c:v>4.48044381492851E-2</c:v>
                </c:pt>
                <c:pt idx="5">
                  <c:v>7.2230101692542598E-2</c:v>
                </c:pt>
                <c:pt idx="6">
                  <c:v>9.0786131606700196E-2</c:v>
                </c:pt>
                <c:pt idx="7">
                  <c:v>1.1112315491570201E-2</c:v>
                </c:pt>
                <c:pt idx="8">
                  <c:v>4.4034108736846301E-4</c:v>
                </c:pt>
                <c:pt idx="9">
                  <c:v>65.452601164298798</c:v>
                </c:pt>
                <c:pt idx="10">
                  <c:v>0.52054244987340603</c:v>
                </c:pt>
                <c:pt idx="11">
                  <c:v>0.75539648871739395</c:v>
                </c:pt>
                <c:pt idx="12">
                  <c:v>3.1644146253169798</c:v>
                </c:pt>
                <c:pt idx="13">
                  <c:v>21.477635135597701</c:v>
                </c:pt>
                <c:pt idx="14">
                  <c:v>0.394920865832257</c:v>
                </c:pt>
                <c:pt idx="15">
                  <c:v>1.7052246972310298E-2</c:v>
                </c:pt>
                <c:pt idx="16">
                  <c:v>6.0389814609814998</c:v>
                </c:pt>
                <c:pt idx="17">
                  <c:v>0.31723362746220102</c:v>
                </c:pt>
                <c:pt idx="18">
                  <c:v>339.77971330000003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58-4CE5-A3E2-6333E0626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093039"/>
        <c:axId val="1147089679"/>
      </c:barChart>
      <c:catAx>
        <c:axId val="114709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089679"/>
        <c:crosses val="autoZero"/>
        <c:auto val="1"/>
        <c:lblAlgn val="ctr"/>
        <c:lblOffset val="100"/>
        <c:noMultiLvlLbl val="0"/>
      </c:catAx>
      <c:valAx>
        <c:axId val="114708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09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 Material/Energy</a:t>
            </a:r>
            <a:r>
              <a:rPr lang="en-US" baseline="0"/>
              <a:t> Contribution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'CD_Process level results'!$P$49</c:f>
              <c:strCache>
                <c:ptCount val="1"/>
                <c:pt idx="0">
                  <c:v>Tapwater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results'!$P$50:$P$68</c:f>
              <c:numCache>
                <c:formatCode>General</c:formatCode>
                <c:ptCount val="19"/>
                <c:pt idx="0">
                  <c:v>0.33887879262136411</c:v>
                </c:pt>
                <c:pt idx="1">
                  <c:v>1.9176986342163512E-7</c:v>
                </c:pt>
                <c:pt idx="2">
                  <c:v>3.43952923449884E-2</c:v>
                </c:pt>
                <c:pt idx="3">
                  <c:v>8.3345224933830493E-4</c:v>
                </c:pt>
                <c:pt idx="4">
                  <c:v>6.4322478694710597E-4</c:v>
                </c:pt>
                <c:pt idx="5">
                  <c:v>8.5245007296472393E-4</c:v>
                </c:pt>
                <c:pt idx="6">
                  <c:v>1.154344265263051E-3</c:v>
                </c:pt>
                <c:pt idx="7">
                  <c:v>1.7695827582155389E-4</c:v>
                </c:pt>
                <c:pt idx="8">
                  <c:v>1.354051406463434E-5</c:v>
                </c:pt>
                <c:pt idx="9">
                  <c:v>12.840681248323531</c:v>
                </c:pt>
                <c:pt idx="10">
                  <c:v>1.895473843953022E-2</c:v>
                </c:pt>
                <c:pt idx="11">
                  <c:v>3.9869934959465031E-2</c:v>
                </c:pt>
                <c:pt idx="12">
                  <c:v>0.57472206432257</c:v>
                </c:pt>
                <c:pt idx="13">
                  <c:v>0.36921962226327659</c:v>
                </c:pt>
                <c:pt idx="14">
                  <c:v>7.7960977962228499E-3</c:v>
                </c:pt>
                <c:pt idx="15">
                  <c:v>2.4094703163719789E-3</c:v>
                </c:pt>
                <c:pt idx="16">
                  <c:v>8.3595287804535498E-2</c:v>
                </c:pt>
                <c:pt idx="17">
                  <c:v>0.37599922778593065</c:v>
                </c:pt>
                <c:pt idx="18">
                  <c:v>4.0686753220000007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1-4B0B-A956-03D1D69A5060}"/>
            </c:ext>
          </c:extLst>
        </c:ser>
        <c:ser>
          <c:idx val="1"/>
          <c:order val="1"/>
          <c:tx>
            <c:strRef>
              <c:f>'CD_Process level results'!$Q$49</c:f>
              <c:strCache>
                <c:ptCount val="1"/>
                <c:pt idx="0">
                  <c:v>Molasses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results'!$Q$50:$Q$68</c:f>
              <c:numCache>
                <c:formatCode>General</c:formatCode>
                <c:ptCount val="19"/>
                <c:pt idx="0">
                  <c:v>3.1134706733698398</c:v>
                </c:pt>
                <c:pt idx="1">
                  <c:v>3.0982012337668697E-5</c:v>
                </c:pt>
                <c:pt idx="2">
                  <c:v>0.115502470777292</c:v>
                </c:pt>
                <c:pt idx="3">
                  <c:v>9.8255315720326298E-3</c:v>
                </c:pt>
                <c:pt idx="4">
                  <c:v>1.01924506514202E-2</c:v>
                </c:pt>
                <c:pt idx="5">
                  <c:v>1.01107967619051E-2</c:v>
                </c:pt>
                <c:pt idx="6">
                  <c:v>5.8818413950508901E-2</c:v>
                </c:pt>
                <c:pt idx="7">
                  <c:v>1.11344398004398E-3</c:v>
                </c:pt>
                <c:pt idx="8">
                  <c:v>6.8545333069946904E-3</c:v>
                </c:pt>
                <c:pt idx="9">
                  <c:v>35.329798066429497</c:v>
                </c:pt>
                <c:pt idx="10">
                  <c:v>0.10766034430118</c:v>
                </c:pt>
                <c:pt idx="11">
                  <c:v>0.17080365911804599</c:v>
                </c:pt>
                <c:pt idx="12">
                  <c:v>0.45013142414054902</c:v>
                </c:pt>
                <c:pt idx="13">
                  <c:v>2.0148777401567601</c:v>
                </c:pt>
                <c:pt idx="14">
                  <c:v>3.3884584908339899</c:v>
                </c:pt>
                <c:pt idx="15">
                  <c:v>1.16590072113691E-2</c:v>
                </c:pt>
                <c:pt idx="16">
                  <c:v>0.65543547822375903</c:v>
                </c:pt>
                <c:pt idx="17">
                  <c:v>0.266072895415915</c:v>
                </c:pt>
                <c:pt idx="18">
                  <c:v>0.13823632599999999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1-4B0B-A956-03D1D69A5060}"/>
            </c:ext>
          </c:extLst>
        </c:ser>
        <c:ser>
          <c:idx val="2"/>
          <c:order val="2"/>
          <c:tx>
            <c:strRef>
              <c:f>'CD_Process level results'!$R$49</c:f>
              <c:strCache>
                <c:ptCount val="1"/>
                <c:pt idx="0">
                  <c:v>Lime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results'!$R$50:$R$68</c:f>
              <c:numCache>
                <c:formatCode>General</c:formatCode>
                <c:ptCount val="19"/>
                <c:pt idx="0">
                  <c:v>13.1950221283372</c:v>
                </c:pt>
                <c:pt idx="1">
                  <c:v>1.0353942963422201E-6</c:v>
                </c:pt>
                <c:pt idx="2">
                  <c:v>7.2933547913946198E-2</c:v>
                </c:pt>
                <c:pt idx="3">
                  <c:v>1.2700790225234701E-2</c:v>
                </c:pt>
                <c:pt idx="4">
                  <c:v>5.0436931407629396E-3</c:v>
                </c:pt>
                <c:pt idx="5">
                  <c:v>1.35089403923698E-2</c:v>
                </c:pt>
                <c:pt idx="6">
                  <c:v>1.2165710759815001E-2</c:v>
                </c:pt>
                <c:pt idx="7">
                  <c:v>8.2024233346542996E-4</c:v>
                </c:pt>
                <c:pt idx="8">
                  <c:v>1.4525058711311901E-4</c:v>
                </c:pt>
                <c:pt idx="9">
                  <c:v>46.1631476601302</c:v>
                </c:pt>
                <c:pt idx="10">
                  <c:v>5.5456819032530698E-2</c:v>
                </c:pt>
                <c:pt idx="11">
                  <c:v>0.11154878152617501</c:v>
                </c:pt>
                <c:pt idx="12">
                  <c:v>0.39073713393432002</c:v>
                </c:pt>
                <c:pt idx="13">
                  <c:v>1.79414840232622</c:v>
                </c:pt>
                <c:pt idx="14">
                  <c:v>0.26368976638012998</c:v>
                </c:pt>
                <c:pt idx="15">
                  <c:v>4.7046879391644397E-3</c:v>
                </c:pt>
                <c:pt idx="16">
                  <c:v>1.41709128276105</c:v>
                </c:pt>
                <c:pt idx="17">
                  <c:v>1.2630162696876E-2</c:v>
                </c:pt>
                <c:pt idx="18">
                  <c:v>7.2904673000000003E-2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1-4B0B-A956-03D1D69A5060}"/>
            </c:ext>
          </c:extLst>
        </c:ser>
        <c:ser>
          <c:idx val="3"/>
          <c:order val="3"/>
          <c:tx>
            <c:strRef>
              <c:f>'CD_Process level results'!$S$49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results'!$S$50:$S$68</c:f>
              <c:numCache>
                <c:formatCode>General</c:formatCode>
                <c:ptCount val="19"/>
                <c:pt idx="0">
                  <c:v>343.76879917404824</c:v>
                </c:pt>
                <c:pt idx="1">
                  <c:v>1.1469645867830529E-4</c:v>
                </c:pt>
                <c:pt idx="2">
                  <c:v>24.493147704165779</c:v>
                </c:pt>
                <c:pt idx="3">
                  <c:v>0.87918884053994417</c:v>
                </c:pt>
                <c:pt idx="4">
                  <c:v>0.55800333928966528</c:v>
                </c:pt>
                <c:pt idx="5">
                  <c:v>0.88912554344486594</c:v>
                </c:pt>
                <c:pt idx="6">
                  <c:v>1.130447473275161</c:v>
                </c:pt>
                <c:pt idx="7">
                  <c:v>0.13912765999522647</c:v>
                </c:pt>
                <c:pt idx="8">
                  <c:v>5.4891428486992981E-3</c:v>
                </c:pt>
                <c:pt idx="9">
                  <c:v>759.15406349093837</c:v>
                </c:pt>
                <c:pt idx="10">
                  <c:v>6.1910359948969145</c:v>
                </c:pt>
                <c:pt idx="11">
                  <c:v>8.9726995353654786</c:v>
                </c:pt>
                <c:pt idx="12">
                  <c:v>38.590016340594403</c:v>
                </c:pt>
                <c:pt idx="13">
                  <c:v>262.22315317038704</c:v>
                </c:pt>
                <c:pt idx="14">
                  <c:v>4.8137225346319976</c:v>
                </c:pt>
                <c:pt idx="15">
                  <c:v>0.19214868976838148</c:v>
                </c:pt>
                <c:pt idx="16">
                  <c:v>74.593231060966204</c:v>
                </c:pt>
                <c:pt idx="17">
                  <c:v>1.7211109697397902</c:v>
                </c:pt>
                <c:pt idx="18">
                  <c:v>1365.9165705319999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01-4B0B-A956-03D1D69A5060}"/>
            </c:ext>
          </c:extLst>
        </c:ser>
        <c:ser>
          <c:idx val="4"/>
          <c:order val="4"/>
          <c:tx>
            <c:strRef>
              <c:f>'CD_Process level results'!$T$49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results'!$T$50:$T$68</c:f>
              <c:numCache>
                <c:formatCode>General</c:formatCode>
                <c:ptCount val="19"/>
                <c:pt idx="0">
                  <c:v>46.692975790984498</c:v>
                </c:pt>
                <c:pt idx="1">
                  <c:v>9.8646228917083403E-6</c:v>
                </c:pt>
                <c:pt idx="2">
                  <c:v>0.14437404397938899</c:v>
                </c:pt>
                <c:pt idx="3">
                  <c:v>4.76410229644674E-2</c:v>
                </c:pt>
                <c:pt idx="4">
                  <c:v>9.0200330991778502E-3</c:v>
                </c:pt>
                <c:pt idx="5">
                  <c:v>5.4789573859544298E-2</c:v>
                </c:pt>
                <c:pt idx="6">
                  <c:v>2.2229219435065801E-2</c:v>
                </c:pt>
                <c:pt idx="7">
                  <c:v>9.8212640901040611E-4</c:v>
                </c:pt>
                <c:pt idx="8">
                  <c:v>2.4967938572118703E-4</c:v>
                </c:pt>
                <c:pt idx="9">
                  <c:v>157.69190744691801</c:v>
                </c:pt>
                <c:pt idx="10">
                  <c:v>0.19630698878230601</c:v>
                </c:pt>
                <c:pt idx="11">
                  <c:v>0.43868171112098803</c:v>
                </c:pt>
                <c:pt idx="12">
                  <c:v>2.5312822069720902</c:v>
                </c:pt>
                <c:pt idx="13">
                  <c:v>3.0678377706982101</c:v>
                </c:pt>
                <c:pt idx="14">
                  <c:v>0.185971548857394</c:v>
                </c:pt>
                <c:pt idx="15">
                  <c:v>3.2735686140062503E-2</c:v>
                </c:pt>
                <c:pt idx="16">
                  <c:v>17.549031981228801</c:v>
                </c:pt>
                <c:pt idx="17">
                  <c:v>6.0667153883258801E-2</c:v>
                </c:pt>
                <c:pt idx="18">
                  <c:v>805.36181409999995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1-4B0B-A956-03D1D69A5060}"/>
            </c:ext>
          </c:extLst>
        </c:ser>
        <c:ser>
          <c:idx val="5"/>
          <c:order val="5"/>
          <c:tx>
            <c:strRef>
              <c:f>'CD_Process level results'!$U$49</c:f>
              <c:strCache>
                <c:ptCount val="1"/>
                <c:pt idx="0">
                  <c:v>HCl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results'!$U$50:$U$68</c:f>
              <c:numCache>
                <c:formatCode>General</c:formatCode>
                <c:ptCount val="19"/>
                <c:pt idx="0">
                  <c:v>31.540732483278699</c:v>
                </c:pt>
                <c:pt idx="1">
                  <c:v>2.72596077515159E-5</c:v>
                </c:pt>
                <c:pt idx="2">
                  <c:v>1.857942762799726</c:v>
                </c:pt>
                <c:pt idx="3">
                  <c:v>7.1075868933440298E-2</c:v>
                </c:pt>
                <c:pt idx="4">
                  <c:v>6.3284804659375901E-2</c:v>
                </c:pt>
                <c:pt idx="5">
                  <c:v>7.3601871912445105E-2</c:v>
                </c:pt>
                <c:pt idx="6">
                  <c:v>0.13756454357692471</c:v>
                </c:pt>
                <c:pt idx="7">
                  <c:v>1.540853269392442E-2</c:v>
                </c:pt>
                <c:pt idx="8">
                  <c:v>1.0685618483658121E-3</c:v>
                </c:pt>
                <c:pt idx="9">
                  <c:v>377.47652076585905</c:v>
                </c:pt>
                <c:pt idx="10">
                  <c:v>2.90867985231439</c:v>
                </c:pt>
                <c:pt idx="11">
                  <c:v>4.0340189767293202</c:v>
                </c:pt>
                <c:pt idx="12">
                  <c:v>6.8107801947049591</c:v>
                </c:pt>
                <c:pt idx="13">
                  <c:v>60.5776675522077</c:v>
                </c:pt>
                <c:pt idx="14">
                  <c:v>0.89467057877447798</c:v>
                </c:pt>
                <c:pt idx="15">
                  <c:v>0.19563588348087091</c:v>
                </c:pt>
                <c:pt idx="16">
                  <c:v>8.5956443732129504</c:v>
                </c:pt>
                <c:pt idx="17">
                  <c:v>0.40486930501080198</c:v>
                </c:pt>
                <c:pt idx="18">
                  <c:v>460.70078530000001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01-4B0B-A956-03D1D69A5060}"/>
            </c:ext>
          </c:extLst>
        </c:ser>
        <c:ser>
          <c:idx val="6"/>
          <c:order val="6"/>
          <c:tx>
            <c:strRef>
              <c:f>'CD_Process level results'!$V$49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results'!$V$50:$V$68</c:f>
              <c:numCache>
                <c:formatCode>General</c:formatCode>
                <c:ptCount val="19"/>
                <c:pt idx="0">
                  <c:v>11.355024251505217</c:v>
                </c:pt>
                <c:pt idx="1">
                  <c:v>3.8931104885505917E-6</c:v>
                </c:pt>
                <c:pt idx="2">
                  <c:v>0.79564556883407767</c:v>
                </c:pt>
                <c:pt idx="3">
                  <c:v>3.99612722531738E-2</c:v>
                </c:pt>
                <c:pt idx="4">
                  <c:v>2.0501343021654999E-2</c:v>
                </c:pt>
                <c:pt idx="5">
                  <c:v>4.1472552903684991E-2</c:v>
                </c:pt>
                <c:pt idx="6">
                  <c:v>3.3921366063225405E-2</c:v>
                </c:pt>
                <c:pt idx="7">
                  <c:v>4.0413831140389553E-3</c:v>
                </c:pt>
                <c:pt idx="8">
                  <c:v>2.6377166953035671E-4</c:v>
                </c:pt>
                <c:pt idx="9">
                  <c:v>349.42536634488283</c:v>
                </c:pt>
                <c:pt idx="10">
                  <c:v>0.44645275408404533</c:v>
                </c:pt>
                <c:pt idx="11">
                  <c:v>0.9501210000094682</c:v>
                </c:pt>
                <c:pt idx="12">
                  <c:v>6.1906926098994521</c:v>
                </c:pt>
                <c:pt idx="13">
                  <c:v>9.5045627622135171</c:v>
                </c:pt>
                <c:pt idx="14">
                  <c:v>0.7933918281726926</c:v>
                </c:pt>
                <c:pt idx="15">
                  <c:v>6.7039432076637637E-2</c:v>
                </c:pt>
                <c:pt idx="16">
                  <c:v>3.2044311475221581</c:v>
                </c:pt>
                <c:pt idx="17">
                  <c:v>6.4070805501600658E-2</c:v>
                </c:pt>
                <c:pt idx="18">
                  <c:v>173.418263271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01-4B0B-A956-03D1D69A5060}"/>
            </c:ext>
          </c:extLst>
        </c:ser>
        <c:ser>
          <c:idx val="7"/>
          <c:order val="7"/>
          <c:tx>
            <c:strRef>
              <c:f>'CD_Process level results'!$W$49</c:f>
              <c:strCache>
                <c:ptCount val="1"/>
                <c:pt idx="0">
                  <c:v>Chlorine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results'!$W$50:$W$68</c:f>
              <c:numCache>
                <c:formatCode>General</c:formatCode>
                <c:ptCount val="19"/>
                <c:pt idx="0">
                  <c:v>0.58862361957347498</c:v>
                </c:pt>
                <c:pt idx="1">
                  <c:v>2.33421087415454E-7</c:v>
                </c:pt>
                <c:pt idx="2">
                  <c:v>4.5833410216527301E-2</c:v>
                </c:pt>
                <c:pt idx="3">
                  <c:v>1.40723673460901E-3</c:v>
                </c:pt>
                <c:pt idx="4">
                  <c:v>1.1472828287017801E-3</c:v>
                </c:pt>
                <c:pt idx="5">
                  <c:v>1.4398463146463899E-3</c:v>
                </c:pt>
                <c:pt idx="6">
                  <c:v>2.05266613576285E-3</c:v>
                </c:pt>
                <c:pt idx="7">
                  <c:v>3.1257028762568599E-4</c:v>
                </c:pt>
                <c:pt idx="8">
                  <c:v>2.3267770114724699E-5</c:v>
                </c:pt>
                <c:pt idx="9">
                  <c:v>3.6254566615535802</c:v>
                </c:pt>
                <c:pt idx="10">
                  <c:v>3.10007876423181E-2</c:v>
                </c:pt>
                <c:pt idx="11">
                  <c:v>4.3185069660554298E-2</c:v>
                </c:pt>
                <c:pt idx="12">
                  <c:v>0.113354298556085</c:v>
                </c:pt>
                <c:pt idx="13">
                  <c:v>0.75406591309832705</c:v>
                </c:pt>
                <c:pt idx="14">
                  <c:v>1.44433147290209E-2</c:v>
                </c:pt>
                <c:pt idx="15">
                  <c:v>1.90623496473967E-3</c:v>
                </c:pt>
                <c:pt idx="16">
                  <c:v>0.14571441583203201</c:v>
                </c:pt>
                <c:pt idx="17">
                  <c:v>7.5165380238383199E-3</c:v>
                </c:pt>
                <c:pt idx="18">
                  <c:v>8.2344605560000002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01-4B0B-A956-03D1D69A5060}"/>
            </c:ext>
          </c:extLst>
        </c:ser>
        <c:ser>
          <c:idx val="8"/>
          <c:order val="8"/>
          <c:tx>
            <c:strRef>
              <c:f>'CD_Process level results'!$X$49</c:f>
              <c:strCache>
                <c:ptCount val="1"/>
                <c:pt idx="0">
                  <c:v>Deionised H2O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results'!$X$50:$X$68</c:f>
              <c:numCache>
                <c:formatCode>General</c:formatCode>
                <c:ptCount val="19"/>
                <c:pt idx="0">
                  <c:v>0.63151208539825099</c:v>
                </c:pt>
                <c:pt idx="1">
                  <c:v>2.3262179493301761E-7</c:v>
                </c:pt>
                <c:pt idx="2">
                  <c:v>1.3779584612558951E-2</c:v>
                </c:pt>
                <c:pt idx="3">
                  <c:v>2.586689725983853E-3</c:v>
                </c:pt>
                <c:pt idx="4">
                  <c:v>8.2033133778445296E-4</c:v>
                </c:pt>
                <c:pt idx="5">
                  <c:v>2.733174638638211E-3</c:v>
                </c:pt>
                <c:pt idx="6">
                  <c:v>1.7453749841071062E-3</c:v>
                </c:pt>
                <c:pt idx="7">
                  <c:v>1.0473457130914339E-4</c:v>
                </c:pt>
                <c:pt idx="8">
                  <c:v>6.9275624541827702E-6</c:v>
                </c:pt>
                <c:pt idx="9">
                  <c:v>8.0288962738698704</c:v>
                </c:pt>
                <c:pt idx="10">
                  <c:v>4.4273523364973207E-2</c:v>
                </c:pt>
                <c:pt idx="11">
                  <c:v>6.5831639675586501E-2</c:v>
                </c:pt>
                <c:pt idx="12">
                  <c:v>0.14804903421301779</c:v>
                </c:pt>
                <c:pt idx="13">
                  <c:v>1.0418746209522469</c:v>
                </c:pt>
                <c:pt idx="14">
                  <c:v>2.0141984026336809E-2</c:v>
                </c:pt>
                <c:pt idx="15">
                  <c:v>2.556093228388746E-3</c:v>
                </c:pt>
                <c:pt idx="16">
                  <c:v>0.19172955189656549</c:v>
                </c:pt>
                <c:pt idx="17">
                  <c:v>1.158535163528621E-2</c:v>
                </c:pt>
                <c:pt idx="18">
                  <c:v>9.2546792710000005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01-4B0B-A956-03D1D69A5060}"/>
            </c:ext>
          </c:extLst>
        </c:ser>
        <c:ser>
          <c:idx val="9"/>
          <c:order val="9"/>
          <c:tx>
            <c:strRef>
              <c:f>'CD_Process level results'!$Y$49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results'!$Y$50:$Y$68</c:f>
              <c:numCache>
                <c:formatCode>General</c:formatCode>
                <c:ptCount val="19"/>
                <c:pt idx="0">
                  <c:v>0.61085178806549023</c:v>
                </c:pt>
                <c:pt idx="1">
                  <c:v>2.0363501169331362E-7</c:v>
                </c:pt>
                <c:pt idx="2">
                  <c:v>4.3312583814528988E-2</c:v>
                </c:pt>
                <c:pt idx="3">
                  <c:v>1.5786256925435353E-3</c:v>
                </c:pt>
                <c:pt idx="4">
                  <c:v>9.9149677956819181E-4</c:v>
                </c:pt>
                <c:pt idx="5">
                  <c:v>1.5972431755717934E-3</c:v>
                </c:pt>
                <c:pt idx="6">
                  <c:v>2.0094226567202575E-3</c:v>
                </c:pt>
                <c:pt idx="7">
                  <c:v>2.4605709275092201E-4</c:v>
                </c:pt>
                <c:pt idx="8">
                  <c:v>9.7420681252729087E-6</c:v>
                </c:pt>
                <c:pt idx="9">
                  <c:v>1.5025528584087384</c:v>
                </c:pt>
                <c:pt idx="10">
                  <c:v>1.1178784795033675E-2</c:v>
                </c:pt>
                <c:pt idx="11">
                  <c:v>1.6309679028712741E-2</c:v>
                </c:pt>
                <c:pt idx="12">
                  <c:v>7.0298109646417042E-2</c:v>
                </c:pt>
                <c:pt idx="13">
                  <c:v>0.46756367124597276</c:v>
                </c:pt>
                <c:pt idx="14">
                  <c:v>8.824627888959059E-3</c:v>
                </c:pt>
                <c:pt idx="15">
                  <c:v>3.7242807925639881E-4</c:v>
                </c:pt>
                <c:pt idx="16">
                  <c:v>0.13305374027057962</c:v>
                </c:pt>
                <c:pt idx="17">
                  <c:v>1.2681948274985642E-2</c:v>
                </c:pt>
                <c:pt idx="18">
                  <c:v>7.4937259770000004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01-4B0B-A956-03D1D69A5060}"/>
            </c:ext>
          </c:extLst>
        </c:ser>
        <c:ser>
          <c:idx val="10"/>
          <c:order val="10"/>
          <c:tx>
            <c:strRef>
              <c:f>'CD_Process level results'!$Z$49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results'!$Z$50:$Z$68</c:f>
              <c:numCache>
                <c:formatCode>General</c:formatCode>
                <c:ptCount val="19"/>
                <c:pt idx="0">
                  <c:v>2.343532152910115</c:v>
                </c:pt>
                <c:pt idx="1">
                  <c:v>1.235819911819792E-7</c:v>
                </c:pt>
                <c:pt idx="2">
                  <c:v>1.6419233020680039E-2</c:v>
                </c:pt>
                <c:pt idx="3">
                  <c:v>1.8278252399842022E-3</c:v>
                </c:pt>
                <c:pt idx="4">
                  <c:v>1.2457984543458476E-3</c:v>
                </c:pt>
                <c:pt idx="5">
                  <c:v>1.9248755110001269E-3</c:v>
                </c:pt>
                <c:pt idx="6">
                  <c:v>2.3692348724565831E-3</c:v>
                </c:pt>
                <c:pt idx="7">
                  <c:v>5.4495093447303432E-4</c:v>
                </c:pt>
                <c:pt idx="8">
                  <c:v>2.3424678248837351E-5</c:v>
                </c:pt>
                <c:pt idx="9">
                  <c:v>3.833577796790741</c:v>
                </c:pt>
                <c:pt idx="10">
                  <c:v>2.8261957813796947E-2</c:v>
                </c:pt>
                <c:pt idx="11">
                  <c:v>4.1739249697630612E-2</c:v>
                </c:pt>
                <c:pt idx="12">
                  <c:v>0.17555693620933041</c:v>
                </c:pt>
                <c:pt idx="13">
                  <c:v>1.0984756525625996</c:v>
                </c:pt>
                <c:pt idx="14">
                  <c:v>2.7498751393408842E-2</c:v>
                </c:pt>
                <c:pt idx="15">
                  <c:v>1.603408226128232E-3</c:v>
                </c:pt>
                <c:pt idx="16">
                  <c:v>0.51283846389385823</c:v>
                </c:pt>
                <c:pt idx="17">
                  <c:v>4.2079038236149443E-3</c:v>
                </c:pt>
                <c:pt idx="18">
                  <c:v>24.208345827999999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01-4B0B-A956-03D1D69A5060}"/>
            </c:ext>
          </c:extLst>
        </c:ser>
        <c:ser>
          <c:idx val="11"/>
          <c:order val="11"/>
          <c:tx>
            <c:strRef>
              <c:f>'CD_Process level results'!$AA$49</c:f>
              <c:strCache>
                <c:ptCount val="1"/>
                <c:pt idx="0">
                  <c:v>Argon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'CD_Process level results'!$N$50:$O$68</c15:sqref>
                  </c15:fullRef>
                  <c15:levelRef>
                    <c15:sqref>'CD_Process level results'!$N$50:$N$68</c15:sqref>
                  </c15:levelRef>
                </c:ext>
              </c:extLst>
              <c:f>'CD_Process level results'!$N$50:$N$68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'CD_Process level results'!$AA$50:$AA$68</c:f>
              <c:numCache>
                <c:formatCode>General</c:formatCode>
                <c:ptCount val="19"/>
                <c:pt idx="0">
                  <c:v>11.53489333890003</c:v>
                </c:pt>
                <c:pt idx="1">
                  <c:v>3.8650454783991696E-6</c:v>
                </c:pt>
                <c:pt idx="2">
                  <c:v>0.80409491452684601</c:v>
                </c:pt>
                <c:pt idx="3">
                  <c:v>3.009195376934691E-2</c:v>
                </c:pt>
                <c:pt idx="4">
                  <c:v>1.8606951238175892E-2</c:v>
                </c:pt>
                <c:pt idx="5">
                  <c:v>3.050461934190591E-2</c:v>
                </c:pt>
                <c:pt idx="6">
                  <c:v>3.7730043666684469E-2</c:v>
                </c:pt>
                <c:pt idx="7">
                  <c:v>4.5803771601901399E-3</c:v>
                </c:pt>
                <c:pt idx="8">
                  <c:v>1.8250277274508371E-4</c:v>
                </c:pt>
                <c:pt idx="9">
                  <c:v>29.811646767871192</c:v>
                </c:pt>
                <c:pt idx="10">
                  <c:v>0.22989897160135231</c:v>
                </c:pt>
                <c:pt idx="11">
                  <c:v>0.33416339920876026</c:v>
                </c:pt>
                <c:pt idx="12">
                  <c:v>1.353276567978358</c:v>
                </c:pt>
                <c:pt idx="13">
                  <c:v>9.1694212494427099</c:v>
                </c:pt>
                <c:pt idx="14">
                  <c:v>0.16904513189953702</c:v>
                </c:pt>
                <c:pt idx="15">
                  <c:v>8.0298102492873495E-3</c:v>
                </c:pt>
                <c:pt idx="16">
                  <c:v>2.5370773758047829</c:v>
                </c:pt>
                <c:pt idx="17">
                  <c:v>0.2343291213789514</c:v>
                </c:pt>
                <c:pt idx="18">
                  <c:v>142.19701746999999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01-4B0B-A956-03D1D69A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2240639"/>
        <c:axId val="1362246879"/>
      </c:barChart>
      <c:catAx>
        <c:axId val="136224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246879"/>
        <c:crosses val="autoZero"/>
        <c:auto val="1"/>
        <c:lblAlgn val="ctr"/>
        <c:lblOffset val="100"/>
        <c:noMultiLvlLbl val="0"/>
      </c:catAx>
      <c:valAx>
        <c:axId val="1362246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240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SX Process Contribution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'SX_Process level Results'!$C$46</c:f>
              <c:strCache>
                <c:ptCount val="1"/>
                <c:pt idx="0">
                  <c:v>SX Step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Results'!$A$47:$B$65</c15:sqref>
                  </c15:fullRef>
                  <c15:levelRef>
                    <c15:sqref>'SX_Process level Results'!$A$47:$A$65</c15:sqref>
                  </c15:levelRef>
                </c:ext>
              </c:extLst>
              <c:f>'SX_Process level Results'!$A$47:$A$65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Results'!$C$47:$C$65</c:f>
              <c:numCache>
                <c:formatCode>General</c:formatCode>
                <c:ptCount val="19"/>
                <c:pt idx="0">
                  <c:v>535.85058041427396</c:v>
                </c:pt>
                <c:pt idx="1">
                  <c:v>1.7187081398513501E-4</c:v>
                </c:pt>
                <c:pt idx="2">
                  <c:v>48.418551820724701</c:v>
                </c:pt>
                <c:pt idx="3">
                  <c:v>1.3914258821065599</c:v>
                </c:pt>
                <c:pt idx="4">
                  <c:v>0.53097438654458495</c:v>
                </c:pt>
                <c:pt idx="5">
                  <c:v>1.6003583098244301</c:v>
                </c:pt>
                <c:pt idx="6">
                  <c:v>1.31063523197987</c:v>
                </c:pt>
                <c:pt idx="7">
                  <c:v>8.6480444496109393E-2</c:v>
                </c:pt>
                <c:pt idx="8">
                  <c:v>3.8679506050462102E-2</c:v>
                </c:pt>
                <c:pt idx="9">
                  <c:v>10979.359304916699</c:v>
                </c:pt>
                <c:pt idx="10">
                  <c:v>16.392447875779499</c:v>
                </c:pt>
                <c:pt idx="11">
                  <c:v>31.366429547593299</c:v>
                </c:pt>
                <c:pt idx="12">
                  <c:v>96.581418002993203</c:v>
                </c:pt>
                <c:pt idx="13">
                  <c:v>368.34490517296098</c:v>
                </c:pt>
                <c:pt idx="14">
                  <c:v>21.280591131351699</c:v>
                </c:pt>
                <c:pt idx="15">
                  <c:v>1.4983302664676501</c:v>
                </c:pt>
                <c:pt idx="16">
                  <c:v>347.46030720537601</c:v>
                </c:pt>
                <c:pt idx="17">
                  <c:v>9.64589171150193</c:v>
                </c:pt>
                <c:pt idx="18">
                  <c:v>17301.67295180662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B-44BD-8F2D-CC5D0C6D5289}"/>
            </c:ext>
          </c:extLst>
        </c:ser>
        <c:ser>
          <c:idx val="1"/>
          <c:order val="1"/>
          <c:tx>
            <c:strRef>
              <c:f>'SX_Process level Results'!$D$46</c:f>
              <c:strCache>
                <c:ptCount val="1"/>
                <c:pt idx="0">
                  <c:v>Drying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Results'!$A$47:$B$65</c15:sqref>
                  </c15:fullRef>
                  <c15:levelRef>
                    <c15:sqref>'SX_Process level Results'!$A$47:$A$65</c15:sqref>
                  </c15:levelRef>
                </c:ext>
              </c:extLst>
              <c:f>'SX_Process level Results'!$A$47:$A$65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Results'!$D$47:$D$65</c:f>
              <c:numCache>
                <c:formatCode>0.00E+00</c:formatCode>
                <c:ptCount val="19"/>
                <c:pt idx="0" formatCode="General">
                  <c:v>10.1181512539609</c:v>
                </c:pt>
                <c:pt idx="1">
                  <c:v>4.6273116227310104E-6</c:v>
                </c:pt>
                <c:pt idx="2" formatCode="General">
                  <c:v>5.5596851113314756</c:v>
                </c:pt>
                <c:pt idx="3" formatCode="General">
                  <c:v>3.1789402805779909E-2</c:v>
                </c:pt>
                <c:pt idx="4" formatCode="General">
                  <c:v>9.4914738461007175E-3</c:v>
                </c:pt>
                <c:pt idx="5" formatCode="General">
                  <c:v>3.3748832706334886E-2</c:v>
                </c:pt>
                <c:pt idx="6" formatCode="General">
                  <c:v>2.1098137359959912E-2</c:v>
                </c:pt>
                <c:pt idx="7" formatCode="General">
                  <c:v>1.3539060943095205E-3</c:v>
                </c:pt>
                <c:pt idx="8" formatCode="General">
                  <c:v>2.2623621641939401E-4</c:v>
                </c:pt>
                <c:pt idx="9" formatCode="General">
                  <c:v>108.50467617354479</c:v>
                </c:pt>
                <c:pt idx="10" formatCode="General">
                  <c:v>0.61585798431793393</c:v>
                </c:pt>
                <c:pt idx="11" formatCode="General">
                  <c:v>0.90309024294133877</c:v>
                </c:pt>
                <c:pt idx="12" formatCode="General">
                  <c:v>1.9526926690300854</c:v>
                </c:pt>
                <c:pt idx="13" formatCode="General">
                  <c:v>13.206415354099136</c:v>
                </c:pt>
                <c:pt idx="14" formatCode="General">
                  <c:v>0.45580136486046641</c:v>
                </c:pt>
                <c:pt idx="15" formatCode="General">
                  <c:v>3.8936577893842195E-2</c:v>
                </c:pt>
                <c:pt idx="16" formatCode="General">
                  <c:v>3.0534063090294126</c:v>
                </c:pt>
                <c:pt idx="17" formatCode="General">
                  <c:v>5.9000975663655808E-2</c:v>
                </c:pt>
                <c:pt idx="18" formatCode="General">
                  <c:v>267.00276453840706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B-44BD-8F2D-CC5D0C6D5289}"/>
            </c:ext>
          </c:extLst>
        </c:ser>
        <c:ser>
          <c:idx val="2"/>
          <c:order val="2"/>
          <c:tx>
            <c:strRef>
              <c:f>'SX_Process level Results'!$E$46</c:f>
              <c:strCache>
                <c:ptCount val="1"/>
                <c:pt idx="0">
                  <c:v>Reduction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Results'!$A$47:$B$65</c15:sqref>
                  </c15:fullRef>
                  <c15:levelRef>
                    <c15:sqref>'SX_Process level Results'!$A$47:$A$65</c15:sqref>
                  </c15:levelRef>
                </c:ext>
              </c:extLst>
              <c:f>'SX_Process level Results'!$A$47:$A$65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Results'!$E$47:$E$65</c:f>
              <c:numCache>
                <c:formatCode>General</c:formatCode>
                <c:ptCount val="19"/>
                <c:pt idx="0">
                  <c:v>9.98037885813992</c:v>
                </c:pt>
                <c:pt idx="1">
                  <c:v>6.0420681431846196E-6</c:v>
                </c:pt>
                <c:pt idx="2">
                  <c:v>14.6196380944293</c:v>
                </c:pt>
                <c:pt idx="3">
                  <c:v>1.2837635875457E-2</c:v>
                </c:pt>
                <c:pt idx="4">
                  <c:v>4.3153380842413701E-3</c:v>
                </c:pt>
                <c:pt idx="5">
                  <c:v>1.36570714249017E-2</c:v>
                </c:pt>
                <c:pt idx="6">
                  <c:v>1.1198309359687301E-2</c:v>
                </c:pt>
                <c:pt idx="7">
                  <c:v>1.1037100470334901E-3</c:v>
                </c:pt>
                <c:pt idx="8">
                  <c:v>4.1404550384337E-4</c:v>
                </c:pt>
                <c:pt idx="9">
                  <c:v>60.946361562456701</c:v>
                </c:pt>
                <c:pt idx="10">
                  <c:v>0.38561763806156402</c:v>
                </c:pt>
                <c:pt idx="11">
                  <c:v>0.538392855695078</c:v>
                </c:pt>
                <c:pt idx="12">
                  <c:v>1.08914838487989</c:v>
                </c:pt>
                <c:pt idx="13">
                  <c:v>6.1276883904147601</c:v>
                </c:pt>
                <c:pt idx="14">
                  <c:v>0.66631068345011601</c:v>
                </c:pt>
                <c:pt idx="15">
                  <c:v>3.1850224203598197E-2</c:v>
                </c:pt>
                <c:pt idx="16">
                  <c:v>3.2652727949717102</c:v>
                </c:pt>
                <c:pt idx="17">
                  <c:v>0.116198415917589</c:v>
                </c:pt>
                <c:pt idx="18">
                  <c:v>478.58496277060863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B-44BD-8F2D-CC5D0C6D5289}"/>
            </c:ext>
          </c:extLst>
        </c:ser>
        <c:ser>
          <c:idx val="3"/>
          <c:order val="3"/>
          <c:tx>
            <c:strRef>
              <c:f>'SX_Process level Results'!$F$46</c:f>
              <c:strCache>
                <c:ptCount val="1"/>
                <c:pt idx="0">
                  <c:v>Zone Refining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Results'!$A$47:$B$65</c15:sqref>
                  </c15:fullRef>
                  <c15:levelRef>
                    <c15:sqref>'SX_Process level Results'!$A$47:$A$65</c15:sqref>
                  </c15:levelRef>
                </c:ext>
              </c:extLst>
              <c:f>'SX_Process level Results'!$A$47:$A$65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Results'!$F$47:$F$65</c:f>
              <c:numCache>
                <c:formatCode>General</c:formatCode>
                <c:ptCount val="19"/>
                <c:pt idx="0">
                  <c:v>3.6453775485676698</c:v>
                </c:pt>
                <c:pt idx="1">
                  <c:v>2.2626372186045899E-6</c:v>
                </c:pt>
                <c:pt idx="2">
                  <c:v>5.5670338753811803</c:v>
                </c:pt>
                <c:pt idx="3">
                  <c:v>4.4999239113676101E-3</c:v>
                </c:pt>
                <c:pt idx="4">
                  <c:v>1.4765649800621099E-3</c:v>
                </c:pt>
                <c:pt idx="5">
                  <c:v>4.7108932518233997E-3</c:v>
                </c:pt>
                <c:pt idx="6">
                  <c:v>3.8054621223363601E-3</c:v>
                </c:pt>
                <c:pt idx="7">
                  <c:v>4.1142572728135502E-4</c:v>
                </c:pt>
                <c:pt idx="8">
                  <c:v>1.5489262719103699E-4</c:v>
                </c:pt>
                <c:pt idx="9">
                  <c:v>21.827470743611201</c:v>
                </c:pt>
                <c:pt idx="10">
                  <c:v>0.14536694950423701</c:v>
                </c:pt>
                <c:pt idx="11">
                  <c:v>0.20154666800986501</c:v>
                </c:pt>
                <c:pt idx="12">
                  <c:v>0.396410706788413</c:v>
                </c:pt>
                <c:pt idx="13">
                  <c:v>2.3005745819733998</c:v>
                </c:pt>
                <c:pt idx="14">
                  <c:v>0.25041380624619503</c:v>
                </c:pt>
                <c:pt idx="15">
                  <c:v>1.18916491296189E-2</c:v>
                </c:pt>
                <c:pt idx="16">
                  <c:v>1.07967006404933</c:v>
                </c:pt>
                <c:pt idx="17">
                  <c:v>4.1269972712806101E-2</c:v>
                </c:pt>
                <c:pt idx="18">
                  <c:v>174.7221787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EB-44BD-8F2D-CC5D0C6D5289}"/>
            </c:ext>
          </c:extLst>
        </c:ser>
        <c:ser>
          <c:idx val="4"/>
          <c:order val="4"/>
          <c:tx>
            <c:strRef>
              <c:f>'SX_Process level Results'!$G$46</c:f>
              <c:strCache>
                <c:ptCount val="1"/>
                <c:pt idx="0">
                  <c:v>Crystal Growth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Results'!$A$47:$B$65</c15:sqref>
                  </c15:fullRef>
                  <c15:levelRef>
                    <c15:sqref>'SX_Process level Results'!$A$47:$A$65</c15:sqref>
                  </c15:levelRef>
                </c:ext>
              </c:extLst>
              <c:f>'SX_Process level Results'!$A$47:$A$65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Results'!$G$47:$G$65</c:f>
              <c:numCache>
                <c:formatCode>General</c:formatCode>
                <c:ptCount val="19"/>
                <c:pt idx="0">
                  <c:v>8.5184083553573995</c:v>
                </c:pt>
                <c:pt idx="1">
                  <c:v>4.3977226845047799E-6</c:v>
                </c:pt>
                <c:pt idx="2">
                  <c:v>8.0614649734832593</c:v>
                </c:pt>
                <c:pt idx="3">
                  <c:v>1.4278787629175499E-2</c:v>
                </c:pt>
                <c:pt idx="4">
                  <c:v>8.05602047031884E-3</c:v>
                </c:pt>
                <c:pt idx="5">
                  <c:v>1.49199536107298E-2</c:v>
                </c:pt>
                <c:pt idx="6">
                  <c:v>1.9668303081826401E-2</c:v>
                </c:pt>
                <c:pt idx="7">
                  <c:v>4.26013720520104E-3</c:v>
                </c:pt>
                <c:pt idx="8">
                  <c:v>4.3874973990209201E-4</c:v>
                </c:pt>
                <c:pt idx="9">
                  <c:v>50.678871632687802</c:v>
                </c:pt>
                <c:pt idx="10">
                  <c:v>0.37378483613866498</c:v>
                </c:pt>
                <c:pt idx="11">
                  <c:v>0.52751694367901902</c:v>
                </c:pt>
                <c:pt idx="12">
                  <c:v>1.09105041277141</c:v>
                </c:pt>
                <c:pt idx="13">
                  <c:v>8.4938436205257304</c:v>
                </c:pt>
                <c:pt idx="14">
                  <c:v>0.42690907802762301</c:v>
                </c:pt>
                <c:pt idx="15">
                  <c:v>2.21822972980905E-2</c:v>
                </c:pt>
                <c:pt idx="16">
                  <c:v>2.47818651353849</c:v>
                </c:pt>
                <c:pt idx="17">
                  <c:v>0.30732111509861898</c:v>
                </c:pt>
                <c:pt idx="18">
                  <c:v>307.93104420675905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EB-44BD-8F2D-CC5D0C6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2189407"/>
        <c:axId val="1982190367"/>
      </c:barChart>
      <c:catAx>
        <c:axId val="1982189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190367"/>
        <c:crosses val="autoZero"/>
        <c:auto val="1"/>
        <c:lblAlgn val="ctr"/>
        <c:lblOffset val="100"/>
        <c:noMultiLvlLbl val="0"/>
      </c:catAx>
      <c:valAx>
        <c:axId val="198219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189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SX Material/Energy Contribution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'SX_Process level Results'!$L$46</c:f>
              <c:strCache>
                <c:ptCount val="1"/>
                <c:pt idx="0">
                  <c:v>Sulfuric acid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Results'!$L$47:$L$65</c:f>
              <c:numCache>
                <c:formatCode>0.0000</c:formatCode>
                <c:ptCount val="19"/>
                <c:pt idx="0">
                  <c:v>1.4245535037252699</c:v>
                </c:pt>
                <c:pt idx="1">
                  <c:v>4.66354951913944E-7</c:v>
                </c:pt>
                <c:pt idx="2">
                  <c:v>0.154696767275043</c:v>
                </c:pt>
                <c:pt idx="3">
                  <c:v>4.2748695034155E-3</c:v>
                </c:pt>
                <c:pt idx="4">
                  <c:v>3.3598517585679E-2</c:v>
                </c:pt>
                <c:pt idx="5">
                  <c:v>4.4825728595545697E-3</c:v>
                </c:pt>
                <c:pt idx="6">
                  <c:v>0.113688214063219</c:v>
                </c:pt>
                <c:pt idx="7">
                  <c:v>6.6083694999592203E-4</c:v>
                </c:pt>
                <c:pt idx="8">
                  <c:v>3.8558272750433898E-5</c:v>
                </c:pt>
                <c:pt idx="9">
                  <c:v>116.178796191549</c:v>
                </c:pt>
                <c:pt idx="10">
                  <c:v>0.250168318379349</c:v>
                </c:pt>
                <c:pt idx="11">
                  <c:v>0.44859458547936798</c:v>
                </c:pt>
                <c:pt idx="12">
                  <c:v>0.62023266767818197</c:v>
                </c:pt>
                <c:pt idx="13">
                  <c:v>6.27429769805065</c:v>
                </c:pt>
                <c:pt idx="14">
                  <c:v>7.5589484086857006E-2</c:v>
                </c:pt>
                <c:pt idx="15">
                  <c:v>1.7188293260378101E-2</c:v>
                </c:pt>
                <c:pt idx="16">
                  <c:v>0.41625274076341501</c:v>
                </c:pt>
                <c:pt idx="17">
                  <c:v>0.23162852388576299</c:v>
                </c:pt>
                <c:pt idx="18">
                  <c:v>24.18283571630144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2-4841-B394-A4FA78BAA0BB}"/>
            </c:ext>
          </c:extLst>
        </c:ser>
        <c:ser>
          <c:idx val="1"/>
          <c:order val="1"/>
          <c:tx>
            <c:strRef>
              <c:f>'SX_Process level Results'!$M$46</c:f>
              <c:strCache>
                <c:ptCount val="1"/>
                <c:pt idx="0">
                  <c:v>_Catechol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Results'!$M$47:$M$65</c:f>
              <c:numCache>
                <c:formatCode>0.0000</c:formatCode>
                <c:ptCount val="19"/>
                <c:pt idx="0">
                  <c:v>73.749870674676401</c:v>
                </c:pt>
                <c:pt idx="1">
                  <c:v>1.33440470803112E-5</c:v>
                </c:pt>
                <c:pt idx="2">
                  <c:v>4.3137891067981897</c:v>
                </c:pt>
                <c:pt idx="3">
                  <c:v>0.13688848046924701</c:v>
                </c:pt>
                <c:pt idx="4">
                  <c:v>7.0810713596545199E-2</c:v>
                </c:pt>
                <c:pt idx="5">
                  <c:v>0.155480094083223</c:v>
                </c:pt>
                <c:pt idx="6">
                  <c:v>0.16825143795228001</c:v>
                </c:pt>
                <c:pt idx="7">
                  <c:v>2.20954719200359E-2</c:v>
                </c:pt>
                <c:pt idx="8">
                  <c:v>1.60956038840737E-3</c:v>
                </c:pt>
                <c:pt idx="9">
                  <c:v>3507.33908978813</c:v>
                </c:pt>
                <c:pt idx="10">
                  <c:v>3.5642403177575099</c:v>
                </c:pt>
                <c:pt idx="11">
                  <c:v>7.8194383329539203</c:v>
                </c:pt>
                <c:pt idx="12">
                  <c:v>14.845438140236899</c:v>
                </c:pt>
                <c:pt idx="13">
                  <c:v>67.023024401112394</c:v>
                </c:pt>
                <c:pt idx="14">
                  <c:v>1.7053226828378401</c:v>
                </c:pt>
                <c:pt idx="15">
                  <c:v>0.26680838708606902</c:v>
                </c:pt>
                <c:pt idx="16">
                  <c:v>35.1644824982722</c:v>
                </c:pt>
                <c:pt idx="17">
                  <c:v>0.70434288206326501</c:v>
                </c:pt>
                <c:pt idx="18">
                  <c:v>1743.8545344435895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2-4841-B394-A4FA78BAA0BB}"/>
            </c:ext>
          </c:extLst>
        </c:ser>
        <c:ser>
          <c:idx val="2"/>
          <c:order val="2"/>
          <c:tx>
            <c:strRef>
              <c:f>'SX_Process level Results'!$N$46</c:f>
              <c:strCache>
                <c:ptCount val="1"/>
                <c:pt idx="0">
                  <c:v>Trimethylamine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Results'!$N$47:$N$65</c:f>
              <c:numCache>
                <c:formatCode>General</c:formatCode>
                <c:ptCount val="19"/>
                <c:pt idx="0">
                  <c:v>47.738934562032298</c:v>
                </c:pt>
                <c:pt idx="1">
                  <c:v>7.9987714793124408E-6</c:v>
                </c:pt>
                <c:pt idx="2">
                  <c:v>2.2226753362661702</c:v>
                </c:pt>
                <c:pt idx="3">
                  <c:v>6.6215554452861702E-2</c:v>
                </c:pt>
                <c:pt idx="4">
                  <c:v>2.3521095142482799E-2</c:v>
                </c:pt>
                <c:pt idx="5">
                  <c:v>7.7711213284153494E-2</c:v>
                </c:pt>
                <c:pt idx="6">
                  <c:v>7.0855259975012394E-2</c:v>
                </c:pt>
                <c:pt idx="7">
                  <c:v>6.7814862676346304E-3</c:v>
                </c:pt>
                <c:pt idx="8">
                  <c:v>2.8498478549597899E-2</c:v>
                </c:pt>
                <c:pt idx="9">
                  <c:v>362.29553728687199</c:v>
                </c:pt>
                <c:pt idx="10">
                  <c:v>1.2030486211756499</c:v>
                </c:pt>
                <c:pt idx="11">
                  <c:v>1.9367403803100101</c:v>
                </c:pt>
                <c:pt idx="12">
                  <c:v>6.4091117205738701</c:v>
                </c:pt>
                <c:pt idx="13">
                  <c:v>20.641724499862001</c:v>
                </c:pt>
                <c:pt idx="14">
                  <c:v>0.63270749549027205</c:v>
                </c:pt>
                <c:pt idx="15">
                  <c:v>0.12867957791291601</c:v>
                </c:pt>
                <c:pt idx="16">
                  <c:v>30.878567249523201</c:v>
                </c:pt>
                <c:pt idx="17">
                  <c:v>0.42239167328327398</c:v>
                </c:pt>
                <c:pt idx="18">
                  <c:v>1474.8751492793247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D2-4841-B394-A4FA78BAA0BB}"/>
            </c:ext>
          </c:extLst>
        </c:ser>
        <c:ser>
          <c:idx val="3"/>
          <c:order val="3"/>
          <c:tx>
            <c:strRef>
              <c:f>'SX_Process level Results'!$O$46</c:f>
              <c:strCache>
                <c:ptCount val="1"/>
                <c:pt idx="0">
                  <c:v>Tap water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Results'!$O$47:$O$65</c:f>
              <c:numCache>
                <c:formatCode>General</c:formatCode>
                <c:ptCount val="19"/>
                <c:pt idx="0">
                  <c:v>2.08294479138074</c:v>
                </c:pt>
                <c:pt idx="1">
                  <c:v>7.5187341488902203E-7</c:v>
                </c:pt>
                <c:pt idx="2">
                  <c:v>0.68930578773050599</c:v>
                </c:pt>
                <c:pt idx="3">
                  <c:v>4.7157964596625202E-3</c:v>
                </c:pt>
                <c:pt idx="4">
                  <c:v>3.2563485879175602E-3</c:v>
                </c:pt>
                <c:pt idx="5">
                  <c:v>4.8659429994625603E-3</c:v>
                </c:pt>
                <c:pt idx="6">
                  <c:v>7.3569614120911004E-3</c:v>
                </c:pt>
                <c:pt idx="7">
                  <c:v>1.3626700125754399E-3</c:v>
                </c:pt>
                <c:pt idx="8">
                  <c:v>1.25985942908495E-4</c:v>
                </c:pt>
                <c:pt idx="9">
                  <c:v>147.762653372366</c:v>
                </c:pt>
                <c:pt idx="10">
                  <c:v>0.171839321921538</c:v>
                </c:pt>
                <c:pt idx="11">
                  <c:v>0.39931927908152598</c:v>
                </c:pt>
                <c:pt idx="12">
                  <c:v>6.5457400224708104</c:v>
                </c:pt>
                <c:pt idx="13">
                  <c:v>2.6018640774910402</c:v>
                </c:pt>
                <c:pt idx="14">
                  <c:v>7.3478616865033097E-2</c:v>
                </c:pt>
                <c:pt idx="15">
                  <c:v>2.52853092891893E-2</c:v>
                </c:pt>
                <c:pt idx="16">
                  <c:v>0.55048032236734101</c:v>
                </c:pt>
                <c:pt idx="17">
                  <c:v>6.7845949825562997</c:v>
                </c:pt>
                <c:pt idx="18">
                  <c:v>44.511459275104919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D2-4841-B394-A4FA78BAA0BB}"/>
            </c:ext>
          </c:extLst>
        </c:ser>
        <c:ser>
          <c:idx val="4"/>
          <c:order val="4"/>
          <c:tx>
            <c:strRef>
              <c:f>'SX_Process level Results'!$P$46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Results'!$P$47:$P$65</c:f>
              <c:numCache>
                <c:formatCode>General</c:formatCode>
                <c:ptCount val="19"/>
                <c:pt idx="0">
                  <c:v>185.40534431047669</c:v>
                </c:pt>
                <c:pt idx="1">
                  <c:v>8.2434885759862799E-5</c:v>
                </c:pt>
                <c:pt idx="2">
                  <c:v>3.4896030793019301</c:v>
                </c:pt>
                <c:pt idx="3">
                  <c:v>0.61217261901602305</c:v>
                </c:pt>
                <c:pt idx="4">
                  <c:v>0.18183542189445068</c:v>
                </c:pt>
                <c:pt idx="5">
                  <c:v>0.65889042441089896</c:v>
                </c:pt>
                <c:pt idx="6">
                  <c:v>0.3710894484469508</c:v>
                </c:pt>
                <c:pt idx="7">
                  <c:v>1.7818933697179119E-2</c:v>
                </c:pt>
                <c:pt idx="8">
                  <c:v>1.887335243512422E-3</c:v>
                </c:pt>
                <c:pt idx="9">
                  <c:v>4758.4713939537351</c:v>
                </c:pt>
                <c:pt idx="10">
                  <c:v>6.2559098015943295</c:v>
                </c:pt>
                <c:pt idx="11">
                  <c:v>12.121567935422421</c:v>
                </c:pt>
                <c:pt idx="12">
                  <c:v>34.269021321739771</c:v>
                </c:pt>
                <c:pt idx="13">
                  <c:v>172.9709547256291</c:v>
                </c:pt>
                <c:pt idx="14">
                  <c:v>12.15522600324635</c:v>
                </c:pt>
                <c:pt idx="15">
                  <c:v>0.51256917246086997</c:v>
                </c:pt>
                <c:pt idx="16">
                  <c:v>59.119226296449497</c:v>
                </c:pt>
                <c:pt idx="17">
                  <c:v>0.4090250432036342</c:v>
                </c:pt>
                <c:pt idx="18">
                  <c:v>2820.7205873498483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2-4841-B394-A4FA78BAA0BB}"/>
            </c:ext>
          </c:extLst>
        </c:ser>
        <c:ser>
          <c:idx val="5"/>
          <c:order val="5"/>
          <c:tx>
            <c:strRef>
              <c:f>'SX_Process level Results'!$Q$46</c:f>
              <c:strCache>
                <c:ptCount val="1"/>
                <c:pt idx="0">
                  <c:v>Kerosene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Results'!$Q$47:$Q$65</c:f>
              <c:numCache>
                <c:formatCode>General</c:formatCode>
                <c:ptCount val="19"/>
                <c:pt idx="0">
                  <c:v>171.95034086014601</c:v>
                </c:pt>
                <c:pt idx="1">
                  <c:v>3.9640208264333398E-5</c:v>
                </c:pt>
                <c:pt idx="2">
                  <c:v>3.5368351165509799</c:v>
                </c:pt>
                <c:pt idx="3">
                  <c:v>0.45495647978960602</c:v>
                </c:pt>
                <c:pt idx="4">
                  <c:v>0.15644980430890701</c:v>
                </c:pt>
                <c:pt idx="5">
                  <c:v>0.58161244165402204</c:v>
                </c:pt>
                <c:pt idx="6">
                  <c:v>0.42342120951883</c:v>
                </c:pt>
                <c:pt idx="7">
                  <c:v>1.1440423634533301E-2</c:v>
                </c:pt>
                <c:pt idx="8">
                  <c:v>3.62900998757414E-3</c:v>
                </c:pt>
                <c:pt idx="9">
                  <c:v>1604.4122696971699</c:v>
                </c:pt>
                <c:pt idx="10">
                  <c:v>1.45703118200013</c:v>
                </c:pt>
                <c:pt idx="11">
                  <c:v>3.75322429621162</c:v>
                </c:pt>
                <c:pt idx="12">
                  <c:v>22.380637990271602</c:v>
                </c:pt>
                <c:pt idx="13">
                  <c:v>31.335806190152301</c:v>
                </c:pt>
                <c:pt idx="14">
                  <c:v>4.3681589673372496</c:v>
                </c:pt>
                <c:pt idx="15">
                  <c:v>0.30666502510958399</c:v>
                </c:pt>
                <c:pt idx="16">
                  <c:v>205.994453049481</c:v>
                </c:pt>
                <c:pt idx="17">
                  <c:v>0.31814136010295502</c:v>
                </c:pt>
                <c:pt idx="18">
                  <c:v>9541.105552529094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D2-4841-B394-A4FA78BAA0BB}"/>
            </c:ext>
          </c:extLst>
        </c:ser>
        <c:ser>
          <c:idx val="6"/>
          <c:order val="6"/>
          <c:tx>
            <c:strRef>
              <c:f>'SX_Process level Results'!$R$46</c:f>
              <c:strCache>
                <c:ptCount val="1"/>
                <c:pt idx="0">
                  <c:v>Sodium hydroxide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Results'!$R$47:$R$65</c:f>
              <c:numCache>
                <c:formatCode>General</c:formatCode>
                <c:ptCount val="19"/>
                <c:pt idx="0">
                  <c:v>28.911553136530301</c:v>
                </c:pt>
                <c:pt idx="1">
                  <c:v>1.2620908719282899E-5</c:v>
                </c:pt>
                <c:pt idx="2">
                  <c:v>7.38966321766378</c:v>
                </c:pt>
                <c:pt idx="3">
                  <c:v>5.7028718663545197E-2</c:v>
                </c:pt>
                <c:pt idx="4">
                  <c:v>3.6930905017901403E-2</c:v>
                </c:pt>
                <c:pt idx="5">
                  <c:v>5.91543184834512E-2</c:v>
                </c:pt>
                <c:pt idx="6">
                  <c:v>8.89126114600296E-2</c:v>
                </c:pt>
                <c:pt idx="7">
                  <c:v>2.2274542015055201E-2</c:v>
                </c:pt>
                <c:pt idx="8">
                  <c:v>2.13077164685077E-3</c:v>
                </c:pt>
                <c:pt idx="9">
                  <c:v>298.84350067528698</c:v>
                </c:pt>
                <c:pt idx="10">
                  <c:v>2.52030361156748</c:v>
                </c:pt>
                <c:pt idx="11">
                  <c:v>3.5007922387891002</c:v>
                </c:pt>
                <c:pt idx="12">
                  <c:v>7.7972066711218604</c:v>
                </c:pt>
                <c:pt idx="13">
                  <c:v>51.805641794987402</c:v>
                </c:pt>
                <c:pt idx="14">
                  <c:v>1.1930891094887199</c:v>
                </c:pt>
                <c:pt idx="15">
                  <c:v>0.163771396648384</c:v>
                </c:pt>
                <c:pt idx="16">
                  <c:v>7.7687356440508504</c:v>
                </c:pt>
                <c:pt idx="17">
                  <c:v>0.42474714243071199</c:v>
                </c:pt>
                <c:pt idx="18">
                  <c:v>578.25118612264089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D2-4841-B394-A4FA78BAA0BB}"/>
            </c:ext>
          </c:extLst>
        </c:ser>
        <c:ser>
          <c:idx val="7"/>
          <c:order val="7"/>
          <c:tx>
            <c:strRef>
              <c:f>'SX_Process level Results'!$S$46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Results'!$S$47:$S$65</c:f>
              <c:numCache>
                <c:formatCode>General</c:formatCode>
                <c:ptCount val="19"/>
                <c:pt idx="0">
                  <c:v>51.286481473282251</c:v>
                </c:pt>
                <c:pt idx="1">
                  <c:v>2.9574289927137093E-5</c:v>
                </c:pt>
                <c:pt idx="2">
                  <c:v>57.664729708116383</c:v>
                </c:pt>
                <c:pt idx="3">
                  <c:v>0.10723616703334504</c:v>
                </c:pt>
                <c:pt idx="4">
                  <c:v>4.0773657051116692E-2</c:v>
                </c:pt>
                <c:pt idx="5">
                  <c:v>0.11312897332914236</c:v>
                </c:pt>
                <c:pt idx="6">
                  <c:v>0.10545538484570789</c:v>
                </c:pt>
                <c:pt idx="7">
                  <c:v>7.2729734718680892E-3</c:v>
                </c:pt>
                <c:pt idx="8">
                  <c:v>1.6943268603858293E-3</c:v>
                </c:pt>
                <c:pt idx="9">
                  <c:v>391.41119650533142</c:v>
                </c:pt>
                <c:pt idx="10">
                  <c:v>2.2462544834567333</c:v>
                </c:pt>
                <c:pt idx="11">
                  <c:v>3.2049268839644123</c:v>
                </c:pt>
                <c:pt idx="12">
                  <c:v>7.462970909458102</c:v>
                </c:pt>
                <c:pt idx="13">
                  <c:v>39.312862237224621</c:v>
                </c:pt>
                <c:pt idx="14">
                  <c:v>2.6769044695288833</c:v>
                </c:pt>
                <c:pt idx="15">
                  <c:v>0.17043924153110959</c:v>
                </c:pt>
                <c:pt idx="16">
                  <c:v>15.543062840189364</c:v>
                </c:pt>
                <c:pt idx="17">
                  <c:v>0.58815126764824321</c:v>
                </c:pt>
                <c:pt idx="18">
                  <c:v>2141.0139149568795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D2-4841-B394-A4FA78BAA0BB}"/>
            </c:ext>
          </c:extLst>
        </c:ser>
        <c:ser>
          <c:idx val="8"/>
          <c:order val="8"/>
          <c:tx>
            <c:strRef>
              <c:f>'SX_Process level Results'!$T$46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Results'!$T$47:$T$65</c:f>
              <c:numCache>
                <c:formatCode>General</c:formatCode>
                <c:ptCount val="19"/>
                <c:pt idx="0">
                  <c:v>0.246589565029775</c:v>
                </c:pt>
                <c:pt idx="1">
                  <c:v>1.1006349601472799E-7</c:v>
                </c:pt>
                <c:pt idx="2">
                  <c:v>0.20920690214597809</c:v>
                </c:pt>
                <c:pt idx="3">
                  <c:v>5.1715322602232945E-4</c:v>
                </c:pt>
                <c:pt idx="4">
                  <c:v>1.0978936591968399E-4</c:v>
                </c:pt>
                <c:pt idx="5">
                  <c:v>5.4627226369150504E-4</c:v>
                </c:pt>
                <c:pt idx="6">
                  <c:v>2.7889105987754798E-4</c:v>
                </c:pt>
                <c:pt idx="7">
                  <c:v>2.6686211025071025E-5</c:v>
                </c:pt>
                <c:pt idx="8">
                  <c:v>6.6204178091201625E-6</c:v>
                </c:pt>
                <c:pt idx="9">
                  <c:v>2.0077340515683297</c:v>
                </c:pt>
                <c:pt idx="10">
                  <c:v>1.0594994403324273E-2</c:v>
                </c:pt>
                <c:pt idx="11">
                  <c:v>1.5453447951616496E-2</c:v>
                </c:pt>
                <c:pt idx="12">
                  <c:v>3.4977074116315031E-2</c:v>
                </c:pt>
                <c:pt idx="13">
                  <c:v>0.2068955134516654</c:v>
                </c:pt>
                <c:pt idx="14">
                  <c:v>1.1850078894709983E-2</c:v>
                </c:pt>
                <c:pt idx="15">
                  <c:v>7.6631459137477059E-4</c:v>
                </c:pt>
                <c:pt idx="16">
                  <c:v>6.2463919849890658E-2</c:v>
                </c:pt>
                <c:pt idx="17">
                  <c:v>1.954516801778931E-2</c:v>
                </c:pt>
                <c:pt idx="18">
                  <c:v>6.5759994951947203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D2-4841-B394-A4FA78BAA0BB}"/>
            </c:ext>
          </c:extLst>
        </c:ser>
        <c:ser>
          <c:idx val="9"/>
          <c:order val="9"/>
          <c:tx>
            <c:strRef>
              <c:f>'SX_Process level Results'!$U$46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Results'!$U$47:$U$65</c:f>
              <c:numCache>
                <c:formatCode>General</c:formatCode>
                <c:ptCount val="19"/>
                <c:pt idx="0">
                  <c:v>0.40730159074299299</c:v>
                </c:pt>
                <c:pt idx="1">
                  <c:v>1.01750692810179E-7</c:v>
                </c:pt>
                <c:pt idx="2">
                  <c:v>6.5350243381762799E-3</c:v>
                </c:pt>
                <c:pt idx="3">
                  <c:v>1.0025512044212999E-3</c:v>
                </c:pt>
                <c:pt idx="4">
                  <c:v>4.3351382240963899E-4</c:v>
                </c:pt>
                <c:pt idx="5">
                  <c:v>1.2672876946698099E-3</c:v>
                </c:pt>
                <c:pt idx="6">
                  <c:v>1.1956542812573E-3</c:v>
                </c:pt>
                <c:pt idx="7">
                  <c:v>2.28303840465953E-5</c:v>
                </c:pt>
                <c:pt idx="8">
                  <c:v>7.3981461962275798E-6</c:v>
                </c:pt>
                <c:pt idx="9">
                  <c:v>3.5278474875930699</c:v>
                </c:pt>
                <c:pt idx="10">
                  <c:v>3.8331181923329299E-3</c:v>
                </c:pt>
                <c:pt idx="11">
                  <c:v>8.9609241962197907E-3</c:v>
                </c:pt>
                <c:pt idx="12">
                  <c:v>4.6834503221779802E-2</c:v>
                </c:pt>
                <c:pt idx="13">
                  <c:v>8.4398400155669101E-2</c:v>
                </c:pt>
                <c:pt idx="14">
                  <c:v>8.7342723826835493E-3</c:v>
                </c:pt>
                <c:pt idx="15">
                  <c:v>6.1037207453841502E-4</c:v>
                </c:pt>
                <c:pt idx="16">
                  <c:v>0.429954037797879</c:v>
                </c:pt>
                <c:pt idx="17">
                  <c:v>6.5599567431332895E-4</c:v>
                </c:pt>
                <c:pt idx="18">
                  <c:v>19.890686544708021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D2-4841-B394-A4FA78BAA0BB}"/>
            </c:ext>
          </c:extLst>
        </c:ser>
        <c:ser>
          <c:idx val="10"/>
          <c:order val="10"/>
          <c:tx>
            <c:strRef>
              <c:f>'SX_Process level Results'!$V$46</c:f>
              <c:strCache>
                <c:ptCount val="1"/>
                <c:pt idx="0">
                  <c:v>Argon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'SX_Process level Results'!$J$47:$K$65</c15:sqref>
                  </c15:fullRef>
                  <c15:levelRef>
                    <c15:sqref>'SX_Process level Results'!$J$47:$J$65</c15:sqref>
                  </c15:levelRef>
                </c:ext>
              </c:extLst>
              <c:f>'SX_Process level Results'!$J$47:$J$65</c:f>
              <c:strCache>
                <c:ptCount val="19"/>
                <c:pt idx="0">
                  <c:v>Global warming</c:v>
                </c:pt>
                <c:pt idx="1">
                  <c:v>Stratospheric ozone depletion</c:v>
                </c:pt>
                <c:pt idx="2">
                  <c:v>Ionizing radiation</c:v>
                </c:pt>
                <c:pt idx="3">
                  <c:v>Ozone formation, Human health</c:v>
                </c:pt>
                <c:pt idx="4">
                  <c:v>Fine particulate matter formation</c:v>
                </c:pt>
                <c:pt idx="5">
                  <c:v>Ozone formation, Terrestrial ecosystems</c:v>
                </c:pt>
                <c:pt idx="6">
                  <c:v>Terrestrial acidification</c:v>
                </c:pt>
                <c:pt idx="7">
                  <c:v>Freshwater eutrophication</c:v>
                </c:pt>
                <c:pt idx="8">
                  <c:v>Marine eutrophication</c:v>
                </c:pt>
                <c:pt idx="9">
                  <c:v>Terrestrial ecotoxicity</c:v>
                </c:pt>
                <c:pt idx="10">
                  <c:v>Freshwater ecotoxicity</c:v>
                </c:pt>
                <c:pt idx="11">
                  <c:v>Marine ecotoxicity</c:v>
                </c:pt>
                <c:pt idx="12">
                  <c:v>Human carcinogenic toxicity</c:v>
                </c:pt>
                <c:pt idx="13">
                  <c:v>Human non-carcinogenic toxicity</c:v>
                </c:pt>
                <c:pt idx="14">
                  <c:v>Land use</c:v>
                </c:pt>
                <c:pt idx="15">
                  <c:v>Mineral resource scarcity</c:v>
                </c:pt>
                <c:pt idx="16">
                  <c:v>Fossil resource scarcity</c:v>
                </c:pt>
                <c:pt idx="17">
                  <c:v>Water consumption</c:v>
                </c:pt>
                <c:pt idx="18">
                  <c:v>CED</c:v>
                </c:pt>
              </c:strCache>
            </c:strRef>
          </c:cat>
          <c:val>
            <c:numRef>
              <c:f>'SX_Process level Results'!$V$47:$V$65</c:f>
              <c:numCache>
                <c:formatCode>General</c:formatCode>
                <c:ptCount val="19"/>
                <c:pt idx="0">
                  <c:v>4.90898196227658</c:v>
                </c:pt>
                <c:pt idx="1">
                  <c:v>2.15739986829259E-6</c:v>
                </c:pt>
                <c:pt idx="2">
                  <c:v>2.5493338291628</c:v>
                </c:pt>
                <c:pt idx="3">
                  <c:v>9.8232425101900007E-3</c:v>
                </c:pt>
                <c:pt idx="4">
                  <c:v>6.5940175519785199E-3</c:v>
                </c:pt>
                <c:pt idx="5">
                  <c:v>1.0255519755947899E-2</c:v>
                </c:pt>
                <c:pt idx="6">
                  <c:v>1.5900370888426801E-2</c:v>
                </c:pt>
                <c:pt idx="7">
                  <c:v>3.8527690059856302E-3</c:v>
                </c:pt>
                <c:pt idx="8">
                  <c:v>2.85384681825276E-4</c:v>
                </c:pt>
                <c:pt idx="9">
                  <c:v>29.066666019399701</c:v>
                </c:pt>
                <c:pt idx="10">
                  <c:v>0.22985151335355899</c:v>
                </c:pt>
                <c:pt idx="11">
                  <c:v>0.32795795355843299</c:v>
                </c:pt>
                <c:pt idx="12">
                  <c:v>0.69854915557386299</c:v>
                </c:pt>
                <c:pt idx="13">
                  <c:v>6.2159575818571797</c:v>
                </c:pt>
                <c:pt idx="14">
                  <c:v>0.17896488377742401</c:v>
                </c:pt>
                <c:pt idx="15">
                  <c:v>1.04079250283822E-2</c:v>
                </c:pt>
                <c:pt idx="16">
                  <c:v>1.40916428822018</c:v>
                </c:pt>
                <c:pt idx="17">
                  <c:v>0.26445815202835099</c:v>
                </c:pt>
                <c:pt idx="18">
                  <c:v>134.93199630975738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D2-4841-B394-A4FA78BA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5247"/>
        <c:axId val="70664287"/>
      </c:barChart>
      <c:catAx>
        <c:axId val="7066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64287"/>
        <c:crosses val="autoZero"/>
        <c:auto val="1"/>
        <c:lblAlgn val="ctr"/>
        <c:lblOffset val="100"/>
        <c:noMultiLvlLbl val="0"/>
      </c:catAx>
      <c:valAx>
        <c:axId val="7066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6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82401</xdr:colOff>
      <xdr:row>17</xdr:row>
      <xdr:rowOff>146419</xdr:rowOff>
    </xdr:from>
    <xdr:to>
      <xdr:col>6</xdr:col>
      <xdr:colOff>606719</xdr:colOff>
      <xdr:row>33</xdr:row>
      <xdr:rowOff>118065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CB0856-EEE9-F850-87AF-E2A52ED2E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756461</xdr:colOff>
      <xdr:row>17</xdr:row>
      <xdr:rowOff>42529</xdr:rowOff>
    </xdr:from>
    <xdr:to>
      <xdr:col>14</xdr:col>
      <xdr:colOff>823135</xdr:colOff>
      <xdr:row>34</xdr:row>
      <xdr:rowOff>128918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AAF13A-2DAE-4995-7976-65BA137B4B88}"/>
            </a:ext>
            <a:ext uri="{147F2762-F138-4A5C-976F-8EAC2B608ADB}">
              <a16:predDERef xmlns:a16="http://schemas.microsoft.com/office/drawing/2014/main" pred="{BCCB0856-EEE9-F850-87AF-E2A52ED2E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274320</xdr:colOff>
      <xdr:row>16</xdr:row>
      <xdr:rowOff>80010</xdr:rowOff>
    </xdr:from>
    <xdr:to>
      <xdr:col>16</xdr:col>
      <xdr:colOff>396240</xdr:colOff>
      <xdr:row>31</xdr:row>
      <xdr:rowOff>80010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6432CB-7516-EDD1-2759-50590BDE7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144780</xdr:colOff>
      <xdr:row>16</xdr:row>
      <xdr:rowOff>110490</xdr:rowOff>
    </xdr:from>
    <xdr:to>
      <xdr:col>8</xdr:col>
      <xdr:colOff>449580</xdr:colOff>
      <xdr:row>31</xdr:row>
      <xdr:rowOff>110490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37B8B8-37C0-288C-5783-825C8DC79F5D}"/>
            </a:ext>
            <a:ext uri="{147F2762-F138-4A5C-976F-8EAC2B608ADB}">
              <a16:predDERef xmlns:a16="http://schemas.microsoft.com/office/drawing/2014/main" pred="{346432CB-7516-EDD1-2759-50590BDE7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171450</xdr:rowOff>
    </xdr:from>
    <xdr:to>
      <xdr:col>8</xdr:col>
      <xdr:colOff>304800</xdr:colOff>
      <xdr:row>66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747627-505C-EB88-A395-FAA217A0C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236220</xdr:colOff>
      <xdr:row>51</xdr:row>
      <xdr:rowOff>125730</xdr:rowOff>
    </xdr:from>
    <xdr:to>
      <xdr:col>24</xdr:col>
      <xdr:colOff>327660</xdr:colOff>
      <xdr:row>66</xdr:row>
      <xdr:rowOff>125730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86CC62-3342-EFF6-F292-4C8805127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46</xdr:row>
      <xdr:rowOff>99060</xdr:rowOff>
    </xdr:from>
    <xdr:to>
      <xdr:col>8</xdr:col>
      <xdr:colOff>365760</xdr:colOff>
      <xdr:row>61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10CD84-6FCB-D9FB-0B29-ED26C0FB8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327660</xdr:colOff>
      <xdr:row>45</xdr:row>
      <xdr:rowOff>171450</xdr:rowOff>
    </xdr:from>
    <xdr:to>
      <xdr:col>19</xdr:col>
      <xdr:colOff>358140</xdr:colOff>
      <xdr:row>62</xdr:row>
      <xdr:rowOff>60960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15410F-5889-5039-ED72-FA21AD1C6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1"/>
  <sheetViews>
    <sheetView workbookViewId="0">
      <selection activeCell="D26" sqref="D26"/>
    </sheetView>
  </sheetViews>
  <sheetFormatPr defaultRowHeight="14.4" x14ac:dyDescent="0.3"/>
  <cols>
    <col min="1" max="1" width="34" customWidth="1"/>
    <col min="2" max="2" width="15.109375" customWidth="1"/>
    <col min="3" max="3" width="17.109375" customWidth="1"/>
    <col min="4" max="4" width="19" customWidth="1"/>
    <col min="5" max="5" width="19.5546875" bestFit="1" customWidth="1"/>
    <col min="7" max="7" width="10.33203125" customWidth="1"/>
    <col min="8" max="8" width="12.5546875" bestFit="1" customWidth="1"/>
    <col min="10" max="10" width="12.5546875" bestFit="1" customWidth="1"/>
  </cols>
  <sheetData>
    <row r="1" spans="2:11" x14ac:dyDescent="0.3">
      <c r="B1" s="21" t="s">
        <v>0</v>
      </c>
      <c r="C1" s="21"/>
      <c r="D1" s="21"/>
      <c r="E1" s="21"/>
      <c r="F1" s="21"/>
      <c r="H1" s="21" t="s">
        <v>1</v>
      </c>
      <c r="I1" s="21"/>
      <c r="J1" s="21"/>
      <c r="K1" s="21"/>
    </row>
    <row r="2" spans="2:11" x14ac:dyDescent="0.3"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H2" s="1" t="s">
        <v>7</v>
      </c>
      <c r="I2" s="1" t="s">
        <v>8</v>
      </c>
      <c r="J2" s="1" t="s">
        <v>9</v>
      </c>
      <c r="K2" s="1" t="s">
        <v>8</v>
      </c>
    </row>
    <row r="3" spans="2:11" x14ac:dyDescent="0.3">
      <c r="B3" t="s">
        <v>10</v>
      </c>
      <c r="C3" t="s">
        <v>11</v>
      </c>
      <c r="D3" s="5">
        <v>568.1128964303</v>
      </c>
      <c r="E3" s="5">
        <v>465.71730852302699</v>
      </c>
      <c r="F3">
        <f>D3/E3</f>
        <v>1.2198663997093211</v>
      </c>
      <c r="H3" s="4">
        <v>466.6865128</v>
      </c>
      <c r="I3" s="12">
        <f t="shared" ref="I3:I21" si="0">(H3-D3)/D3</f>
        <v>-0.17853209153956195</v>
      </c>
      <c r="J3" s="4">
        <v>766.28095059999998</v>
      </c>
      <c r="K3" s="12">
        <f t="shared" ref="K3:K21" si="1">(J3-E3)/E3</f>
        <v>0.64537786458952684</v>
      </c>
    </row>
    <row r="4" spans="2:11" x14ac:dyDescent="0.3">
      <c r="B4" t="s">
        <v>12</v>
      </c>
      <c r="C4" t="s">
        <v>13</v>
      </c>
      <c r="D4" s="5">
        <v>1.8920055365416E-4</v>
      </c>
      <c r="E4" s="5">
        <v>1.92582561090352E-4</v>
      </c>
      <c r="F4">
        <f>D4/E4</f>
        <v>0.98243866206242159</v>
      </c>
      <c r="H4" s="4">
        <v>1.4263399999999999E-4</v>
      </c>
      <c r="I4" s="12">
        <f t="shared" si="0"/>
        <v>-0.24612271346350861</v>
      </c>
      <c r="J4" s="4">
        <v>4.8292400000000003E-4</v>
      </c>
      <c r="K4" s="12">
        <f t="shared" si="1"/>
        <v>1.5076206135478254</v>
      </c>
    </row>
    <row r="5" spans="2:11" x14ac:dyDescent="0.3">
      <c r="B5" t="s">
        <v>14</v>
      </c>
      <c r="C5" t="s">
        <v>15</v>
      </c>
      <c r="D5" s="5">
        <v>82.226373875349907</v>
      </c>
      <c r="E5" s="5">
        <v>28.437556460090601</v>
      </c>
      <c r="F5">
        <f>D5/E5</f>
        <v>2.8914711427737041</v>
      </c>
      <c r="H5" s="4">
        <v>80.629149549999994</v>
      </c>
      <c r="I5" s="12">
        <f t="shared" si="0"/>
        <v>-1.9424720440320113E-2</v>
      </c>
      <c r="J5" s="4">
        <v>48.73683776</v>
      </c>
      <c r="K5" s="12">
        <f t="shared" si="1"/>
        <v>0.71381946365179105</v>
      </c>
    </row>
    <row r="6" spans="2:11" x14ac:dyDescent="0.3">
      <c r="B6" t="s">
        <v>16</v>
      </c>
      <c r="C6" t="s">
        <v>17</v>
      </c>
      <c r="D6" s="5">
        <v>1.4548316323283399</v>
      </c>
      <c r="E6" s="5">
        <v>1.0987260299480399</v>
      </c>
      <c r="F6">
        <f>D6/E6</f>
        <v>1.3241077326593789</v>
      </c>
      <c r="H6" s="4">
        <v>1.136867329</v>
      </c>
      <c r="I6" s="12">
        <f t="shared" si="0"/>
        <v>-0.21855745796471573</v>
      </c>
      <c r="J6" s="4">
        <v>1.833557766</v>
      </c>
      <c r="K6" s="12">
        <f t="shared" si="1"/>
        <v>0.66880342871890563</v>
      </c>
    </row>
    <row r="7" spans="2:11" x14ac:dyDescent="0.3">
      <c r="B7" t="s">
        <v>18</v>
      </c>
      <c r="C7" t="s">
        <v>19</v>
      </c>
      <c r="D7" s="5">
        <v>0.55431378392530795</v>
      </c>
      <c r="E7" s="5">
        <v>0.68950503390051798</v>
      </c>
      <c r="F7">
        <f>E7/D7</f>
        <v>1.2438893888184939</v>
      </c>
      <c r="H7" s="4">
        <v>0.45961250799999998</v>
      </c>
      <c r="I7" s="12">
        <f t="shared" si="0"/>
        <v>-0.1708441656541391</v>
      </c>
      <c r="J7" s="4">
        <v>1.3772679860000001</v>
      </c>
      <c r="K7" s="12">
        <f t="shared" si="1"/>
        <v>0.99747343135237032</v>
      </c>
    </row>
    <row r="8" spans="2:11" x14ac:dyDescent="0.3">
      <c r="B8" t="s">
        <v>20</v>
      </c>
      <c r="C8" t="s">
        <v>17</v>
      </c>
      <c r="D8" s="5">
        <v>1.66739506081822</v>
      </c>
      <c r="E8" s="5">
        <v>1.1216685694469199</v>
      </c>
      <c r="F8">
        <f>D8/E8</f>
        <v>1.4865309648824256</v>
      </c>
      <c r="H8" s="4">
        <v>1.3241394289999999</v>
      </c>
      <c r="I8" s="12">
        <f t="shared" si="0"/>
        <v>-0.20586340926893384</v>
      </c>
      <c r="J8" s="4">
        <v>1.8771691909999999</v>
      </c>
      <c r="K8" s="12">
        <f t="shared" si="1"/>
        <v>0.67355067453268069</v>
      </c>
    </row>
    <row r="9" spans="2:11" x14ac:dyDescent="0.3">
      <c r="B9" t="s">
        <v>21</v>
      </c>
      <c r="C9" t="s">
        <v>22</v>
      </c>
      <c r="D9" s="5">
        <v>1.3664054439036799</v>
      </c>
      <c r="E9" s="5">
        <v>1.44221686293672</v>
      </c>
      <c r="F9">
        <f>E9/D9</f>
        <v>1.0554823748480207</v>
      </c>
      <c r="H9" s="4">
        <v>1.176071723</v>
      </c>
      <c r="I9" s="12">
        <f t="shared" si="0"/>
        <v>-0.13929520096166778</v>
      </c>
      <c r="J9" s="4">
        <v>2.9348121059999999</v>
      </c>
      <c r="K9" s="12">
        <f t="shared" si="1"/>
        <v>1.0349312100150989</v>
      </c>
    </row>
    <row r="10" spans="2:11" x14ac:dyDescent="0.3">
      <c r="B10" t="s">
        <v>23</v>
      </c>
      <c r="C10" t="s">
        <v>24</v>
      </c>
      <c r="D10" s="5">
        <v>9.3609623569934797E-2</v>
      </c>
      <c r="E10" s="5">
        <v>0.16746006638938701</v>
      </c>
      <c r="F10">
        <f t="shared" ref="F10:F21" si="2">D10/E10</f>
        <v>0.55899669448517197</v>
      </c>
      <c r="H10" s="4">
        <v>8.4838496999999999E-2</v>
      </c>
      <c r="I10" s="12">
        <f t="shared" si="0"/>
        <v>-9.3698983453148685E-2</v>
      </c>
      <c r="J10" s="4">
        <v>0.33611331</v>
      </c>
      <c r="K10" s="12">
        <f t="shared" si="1"/>
        <v>1.0071251447999043</v>
      </c>
    </row>
    <row r="11" spans="2:11" x14ac:dyDescent="0.3">
      <c r="B11" t="s">
        <v>25</v>
      </c>
      <c r="C11" t="s">
        <v>26</v>
      </c>
      <c r="D11" s="5">
        <v>3.9913430137818E-2</v>
      </c>
      <c r="E11" s="5">
        <v>1.43304508147672E-2</v>
      </c>
      <c r="F11">
        <f t="shared" si="2"/>
        <v>2.7852180405021265</v>
      </c>
      <c r="H11" s="4">
        <v>3.8912744999999999E-2</v>
      </c>
      <c r="I11" s="12">
        <f t="shared" si="0"/>
        <v>-2.5071389112955526E-2</v>
      </c>
      <c r="J11" s="4">
        <v>2.5843716999999999E-2</v>
      </c>
      <c r="K11" s="12">
        <f t="shared" si="1"/>
        <v>0.80341270027378642</v>
      </c>
    </row>
    <row r="12" spans="2:11" x14ac:dyDescent="0.3">
      <c r="B12" t="s">
        <v>27</v>
      </c>
      <c r="C12" t="s">
        <v>28</v>
      </c>
      <c r="D12" s="5">
        <v>11221.316685029</v>
      </c>
      <c r="E12" s="5">
        <v>1784.89578751617</v>
      </c>
      <c r="F12">
        <f t="shared" si="2"/>
        <v>6.2868189636126539</v>
      </c>
      <c r="H12" s="4">
        <v>8368.6557140000004</v>
      </c>
      <c r="I12" s="12">
        <f t="shared" si="0"/>
        <v>-0.25421802548669692</v>
      </c>
      <c r="J12" s="4">
        <v>5775.8905150000001</v>
      </c>
      <c r="K12" s="12">
        <f t="shared" si="1"/>
        <v>2.2359819298120645</v>
      </c>
    </row>
    <row r="13" spans="2:11" x14ac:dyDescent="0.3">
      <c r="B13" t="s">
        <v>29</v>
      </c>
      <c r="C13" t="s">
        <v>28</v>
      </c>
      <c r="D13" s="5">
        <v>17.913075283801899</v>
      </c>
      <c r="E13" s="5">
        <v>10.2692250383962</v>
      </c>
      <c r="F13">
        <f t="shared" si="2"/>
        <v>1.7443453831058977</v>
      </c>
      <c r="H13" s="4">
        <v>15.256112269999999</v>
      </c>
      <c r="I13" s="12">
        <f t="shared" si="0"/>
        <v>-0.1483253417800621</v>
      </c>
      <c r="J13" s="4">
        <v>42.1070365</v>
      </c>
      <c r="K13" s="12">
        <f t="shared" si="1"/>
        <v>3.1003129586277018</v>
      </c>
    </row>
    <row r="14" spans="2:11" x14ac:dyDescent="0.3">
      <c r="B14" t="s">
        <v>30</v>
      </c>
      <c r="C14" t="s">
        <v>28</v>
      </c>
      <c r="D14" s="5">
        <v>33.536976257918603</v>
      </c>
      <c r="E14" s="5">
        <v>15.219068001130699</v>
      </c>
      <c r="F14">
        <f t="shared" si="2"/>
        <v>2.2036156389751973</v>
      </c>
      <c r="H14" s="4">
        <v>27.743054189999999</v>
      </c>
      <c r="I14" s="12">
        <f t="shared" si="0"/>
        <v>-0.17276220799871811</v>
      </c>
      <c r="J14" s="4">
        <v>59.196972479999999</v>
      </c>
      <c r="K14" s="12">
        <f t="shared" si="1"/>
        <v>2.8896581890298383</v>
      </c>
    </row>
    <row r="15" spans="2:11" x14ac:dyDescent="0.3">
      <c r="B15" t="s">
        <v>31</v>
      </c>
      <c r="C15" t="s">
        <v>28</v>
      </c>
      <c r="D15" s="5">
        <v>101.110720176463</v>
      </c>
      <c r="E15" s="5">
        <v>57.399267449750802</v>
      </c>
      <c r="F15">
        <f t="shared" si="2"/>
        <v>1.7615332855071477</v>
      </c>
      <c r="H15" s="4">
        <v>83.416030829999997</v>
      </c>
      <c r="I15" s="12">
        <f t="shared" si="0"/>
        <v>-0.17500309873751702</v>
      </c>
      <c r="J15" s="4">
        <v>129.43927439999999</v>
      </c>
      <c r="K15" s="12">
        <f t="shared" si="1"/>
        <v>1.2550684033261466</v>
      </c>
    </row>
    <row r="16" spans="2:11" x14ac:dyDescent="0.3">
      <c r="B16" t="s">
        <v>32</v>
      </c>
      <c r="C16" t="s">
        <v>28</v>
      </c>
      <c r="D16" s="5">
        <v>398.47342711997402</v>
      </c>
      <c r="E16" s="5">
        <v>352.08502803757602</v>
      </c>
      <c r="F16">
        <f t="shared" si="2"/>
        <v>1.1317533987200592</v>
      </c>
      <c r="H16" s="4">
        <v>318.4304406</v>
      </c>
      <c r="I16" s="12">
        <f t="shared" si="0"/>
        <v>-0.20087408863997938</v>
      </c>
      <c r="J16" s="4">
        <v>1016.197363</v>
      </c>
      <c r="K16" s="12">
        <f t="shared" si="1"/>
        <v>1.886227138552302</v>
      </c>
    </row>
    <row r="17" spans="2:11" x14ac:dyDescent="0.3">
      <c r="B17" t="s">
        <v>33</v>
      </c>
      <c r="C17" t="s">
        <v>34</v>
      </c>
      <c r="D17" s="5">
        <v>23.080026063936099</v>
      </c>
      <c r="E17" s="5">
        <v>10.5877302922576</v>
      </c>
      <c r="F17">
        <f t="shared" si="2"/>
        <v>2.1798842081209449</v>
      </c>
      <c r="H17" s="4">
        <v>15.769465200000001</v>
      </c>
      <c r="I17" s="12">
        <f t="shared" si="0"/>
        <v>-0.31674837990583038</v>
      </c>
      <c r="J17" s="4">
        <v>20.253396550000001</v>
      </c>
      <c r="K17" s="12">
        <f t="shared" si="1"/>
        <v>0.91291202088992873</v>
      </c>
    </row>
    <row r="18" spans="2:11" x14ac:dyDescent="0.3">
      <c r="B18" t="s">
        <v>35</v>
      </c>
      <c r="C18" t="s">
        <v>36</v>
      </c>
      <c r="D18" s="5">
        <v>1.6031910149927999</v>
      </c>
      <c r="E18" s="5">
        <v>0.52080422375155799</v>
      </c>
      <c r="F18">
        <f t="shared" si="2"/>
        <v>3.0782987961280028</v>
      </c>
      <c r="H18" s="4">
        <v>1.3506869560000001</v>
      </c>
      <c r="I18" s="12">
        <f t="shared" si="0"/>
        <v>-0.15750091949831307</v>
      </c>
      <c r="J18" s="4">
        <v>2.6417254940000001</v>
      </c>
      <c r="K18" s="12">
        <f t="shared" si="1"/>
        <v>4.0723964467311937</v>
      </c>
    </row>
    <row r="19" spans="2:11" x14ac:dyDescent="0.3">
      <c r="B19" t="s">
        <v>37</v>
      </c>
      <c r="C19" t="s">
        <v>38</v>
      </c>
      <c r="D19" s="5">
        <v>357.33684288696497</v>
      </c>
      <c r="E19" s="5">
        <v>109.61959059245</v>
      </c>
      <c r="F19">
        <f t="shared" si="2"/>
        <v>3.2597899787410483</v>
      </c>
      <c r="H19" s="4">
        <v>324.71363600000001</v>
      </c>
      <c r="I19" s="12">
        <f t="shared" si="0"/>
        <v>-9.1295391271155726E-2</v>
      </c>
      <c r="J19" s="4">
        <v>186.71392539999999</v>
      </c>
      <c r="K19" s="12">
        <f t="shared" si="1"/>
        <v>0.70328975314436026</v>
      </c>
    </row>
    <row r="20" spans="2:11" x14ac:dyDescent="0.3">
      <c r="B20" t="s">
        <v>39</v>
      </c>
      <c r="C20" t="s">
        <v>40</v>
      </c>
      <c r="D20" s="5">
        <v>10.1696821908946</v>
      </c>
      <c r="E20" s="5">
        <v>3.1777613511843499</v>
      </c>
      <c r="F20">
        <f t="shared" si="2"/>
        <v>3.200266183331975</v>
      </c>
      <c r="H20" s="4">
        <v>9.9532990409999993</v>
      </c>
      <c r="I20" s="12">
        <f t="shared" si="0"/>
        <v>-2.1277277483492889E-2</v>
      </c>
      <c r="J20" s="4">
        <v>7.2678542769999996</v>
      </c>
      <c r="K20" s="12">
        <f t="shared" si="1"/>
        <v>1.2870988327337025</v>
      </c>
    </row>
    <row r="21" spans="2:11" x14ac:dyDescent="0.3">
      <c r="B21" t="s">
        <v>41</v>
      </c>
      <c r="C21" t="s">
        <v>42</v>
      </c>
      <c r="D21" s="5">
        <v>18529.913902022396</v>
      </c>
      <c r="E21" s="5">
        <v>6055.13400650125</v>
      </c>
      <c r="F21">
        <f t="shared" si="2"/>
        <v>3.0601988134576836</v>
      </c>
      <c r="H21" s="4">
        <v>14854.564060000001</v>
      </c>
      <c r="I21" s="12">
        <f t="shared" si="0"/>
        <v>-0.19834683860140653</v>
      </c>
      <c r="J21" s="4">
        <v>10322.00467</v>
      </c>
      <c r="K21" s="12">
        <f t="shared" si="1"/>
        <v>0.70466989812570868</v>
      </c>
    </row>
    <row r="23" spans="2:11" x14ac:dyDescent="0.3">
      <c r="H23" s="4"/>
    </row>
    <row r="30" spans="2:11" x14ac:dyDescent="0.3">
      <c r="C30" s="2"/>
    </row>
    <row r="31" spans="2:11" x14ac:dyDescent="0.3">
      <c r="C31" s="2"/>
    </row>
  </sheetData>
  <mergeCells count="2">
    <mergeCell ref="B1:F1"/>
    <mergeCell ref="H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4E8B-54D5-4427-AA85-B1AA807F6F90}">
  <dimension ref="A1:T31"/>
  <sheetViews>
    <sheetView zoomScale="86" zoomScaleNormal="115" workbookViewId="0">
      <selection activeCell="D4" sqref="D4"/>
    </sheetView>
  </sheetViews>
  <sheetFormatPr defaultRowHeight="14.4" x14ac:dyDescent="0.3"/>
  <cols>
    <col min="1" max="1" width="15.6640625" bestFit="1" customWidth="1"/>
    <col min="2" max="2" width="9.33203125" bestFit="1" customWidth="1"/>
    <col min="10" max="10" width="29.44140625" bestFit="1" customWidth="1"/>
    <col min="11" max="11" width="15.109375" customWidth="1"/>
    <col min="12" max="12" width="9.88671875" customWidth="1"/>
    <col min="13" max="13" width="10.33203125" customWidth="1"/>
    <col min="14" max="14" width="14.33203125" customWidth="1"/>
    <col min="15" max="15" width="13.5546875" customWidth="1"/>
    <col min="16" max="16" width="20.6640625" bestFit="1" customWidth="1"/>
  </cols>
  <sheetData>
    <row r="1" spans="1:20" ht="14.4" customHeight="1" x14ac:dyDescent="0.3">
      <c r="A1" s="9"/>
      <c r="B1" s="22" t="s">
        <v>43</v>
      </c>
      <c r="C1" s="22"/>
      <c r="D1" s="22"/>
      <c r="E1" s="22"/>
      <c r="F1" s="22"/>
      <c r="K1" s="23" t="s">
        <v>44</v>
      </c>
      <c r="L1" s="23"/>
      <c r="M1" s="23"/>
      <c r="N1" s="23"/>
      <c r="O1" s="23"/>
    </row>
    <row r="2" spans="1:20" x14ac:dyDescent="0.3">
      <c r="A2" s="1" t="s">
        <v>45</v>
      </c>
      <c r="B2" s="1" t="s">
        <v>46</v>
      </c>
      <c r="C2" s="1" t="s">
        <v>47</v>
      </c>
      <c r="D2" s="1" t="s">
        <v>48</v>
      </c>
      <c r="E2" s="1" t="s">
        <v>49</v>
      </c>
      <c r="F2" s="1" t="s">
        <v>50</v>
      </c>
      <c r="J2" s="1" t="s">
        <v>45</v>
      </c>
      <c r="K2" s="1" t="s">
        <v>46</v>
      </c>
      <c r="L2" s="1" t="s">
        <v>47</v>
      </c>
      <c r="M2" s="1" t="s">
        <v>48</v>
      </c>
      <c r="N2" s="1" t="s">
        <v>49</v>
      </c>
      <c r="O2" s="1" t="s">
        <v>50</v>
      </c>
      <c r="P2" s="21"/>
      <c r="Q2" s="21"/>
      <c r="R2" s="21"/>
      <c r="S2" s="21"/>
      <c r="T2" s="21"/>
    </row>
    <row r="3" spans="1:20" x14ac:dyDescent="0.3">
      <c r="A3" t="s">
        <v>51</v>
      </c>
      <c r="B3">
        <v>535.85058041427396</v>
      </c>
      <c r="C3">
        <v>0.53097438654458495</v>
      </c>
      <c r="D3">
        <v>1.31063523197987</v>
      </c>
      <c r="E3">
        <v>9.64589171150193</v>
      </c>
      <c r="F3">
        <v>17301.672951806675</v>
      </c>
      <c r="J3" t="s">
        <v>52</v>
      </c>
      <c r="K3">
        <v>248.70820903740201</v>
      </c>
      <c r="L3">
        <v>0.392578197544597</v>
      </c>
      <c r="M3">
        <v>0.83516490376228203</v>
      </c>
      <c r="N3">
        <v>1.5093279038634899</v>
      </c>
      <c r="O3">
        <v>3057.0861592544402</v>
      </c>
    </row>
    <row r="4" spans="1:20" x14ac:dyDescent="0.3">
      <c r="A4" t="s">
        <v>53</v>
      </c>
      <c r="B4">
        <v>10.120159095466079</v>
      </c>
      <c r="C4">
        <v>9.4934592429209985E-3</v>
      </c>
      <c r="D4">
        <v>2.110302950412013E-2</v>
      </c>
      <c r="E4">
        <v>5.9036594479620064E-2</v>
      </c>
      <c r="F4">
        <v>267.00276457722202</v>
      </c>
      <c r="J4" t="s">
        <v>54</v>
      </c>
      <c r="K4">
        <v>46.9726915979751</v>
      </c>
      <c r="L4">
        <v>9.5509608063395895E-3</v>
      </c>
      <c r="M4">
        <v>2.31820330805067E-2</v>
      </c>
      <c r="N4">
        <v>0.37102274337389701</v>
      </c>
      <c r="O4">
        <v>809.42962899678298</v>
      </c>
    </row>
    <row r="5" spans="1:20" x14ac:dyDescent="0.3">
      <c r="A5" t="s">
        <v>55</v>
      </c>
      <c r="B5">
        <v>9.9784589602639926</v>
      </c>
      <c r="C5">
        <v>4.3134387437220312E-3</v>
      </c>
      <c r="D5">
        <v>1.119362959432979E-2</v>
      </c>
      <c r="E5">
        <v>0.11616433534129911</v>
      </c>
      <c r="F5">
        <v>478.584962770608</v>
      </c>
      <c r="J5" t="s">
        <v>56</v>
      </c>
      <c r="K5">
        <v>28.761061554662302</v>
      </c>
      <c r="L5">
        <v>5.2923971538191901E-2</v>
      </c>
      <c r="M5">
        <v>0.103293822796649</v>
      </c>
      <c r="N5">
        <v>0.23670667674765999</v>
      </c>
      <c r="O5">
        <v>411.70402596770498</v>
      </c>
    </row>
    <row r="6" spans="1:20" x14ac:dyDescent="0.3">
      <c r="A6" t="s">
        <v>57</v>
      </c>
      <c r="B6">
        <v>3.645290938192943</v>
      </c>
      <c r="C6">
        <v>1.4764785143319692E-3</v>
      </c>
      <c r="D6">
        <v>3.8052492601201582E-3</v>
      </c>
      <c r="E6">
        <v>4.1268445434921475E-2</v>
      </c>
      <c r="F6">
        <v>174.722178661133</v>
      </c>
      <c r="J6" t="s">
        <v>58</v>
      </c>
      <c r="K6">
        <v>31.990088624075501</v>
      </c>
      <c r="L6">
        <v>5.9901803449560302E-2</v>
      </c>
      <c r="M6">
        <v>0.127092412768157</v>
      </c>
      <c r="N6">
        <v>0.32374363107744403</v>
      </c>
      <c r="O6">
        <v>440.68338991021699</v>
      </c>
    </row>
    <row r="7" spans="1:20" x14ac:dyDescent="0.3">
      <c r="A7" t="s">
        <v>59</v>
      </c>
      <c r="B7">
        <v>8.5184070221030197</v>
      </c>
      <c r="C7">
        <v>8.0560208797479937E-3</v>
      </c>
      <c r="D7">
        <v>1.9668303565239853E-2</v>
      </c>
      <c r="E7">
        <v>0.30732110413682889</v>
      </c>
      <c r="F7">
        <v>307.93104420675797</v>
      </c>
      <c r="J7" t="s">
        <v>60</v>
      </c>
      <c r="K7">
        <v>4.5830615394665202</v>
      </c>
      <c r="L7">
        <v>7.2360987140132199E-3</v>
      </c>
      <c r="M7">
        <v>1.47388076289072E-2</v>
      </c>
      <c r="N7">
        <v>3.1398927870404797E-2</v>
      </c>
      <c r="O7">
        <v>57.642711190843798</v>
      </c>
    </row>
    <row r="8" spans="1:20" x14ac:dyDescent="0.3">
      <c r="J8" t="s">
        <v>53</v>
      </c>
      <c r="K8">
        <v>15.6094751886483</v>
      </c>
      <c r="L8">
        <v>2.53435861624433E-2</v>
      </c>
      <c r="M8">
        <v>5.1327084409034003E-2</v>
      </c>
      <c r="N8">
        <v>8.0700908933122095E-2</v>
      </c>
      <c r="O8">
        <v>191.14654320564</v>
      </c>
    </row>
    <row r="9" spans="1:20" x14ac:dyDescent="0.3">
      <c r="B9">
        <v>568.1128964303</v>
      </c>
      <c r="C9">
        <v>0.55431378392530795</v>
      </c>
      <c r="D9">
        <v>1.3664054439036799</v>
      </c>
      <c r="E9">
        <v>10.1696821908946</v>
      </c>
      <c r="F9">
        <v>18529.913902022396</v>
      </c>
      <c r="J9" t="s">
        <v>55</v>
      </c>
      <c r="K9">
        <v>45.123397769757901</v>
      </c>
      <c r="L9">
        <v>7.0703270878685207E-2</v>
      </c>
      <c r="M9">
        <v>0.14303806465204</v>
      </c>
      <c r="N9">
        <v>0.22589668226826101</v>
      </c>
      <c r="O9">
        <v>548.07170807991997</v>
      </c>
    </row>
    <row r="10" spans="1:20" x14ac:dyDescent="0.3">
      <c r="J10" t="s">
        <v>57</v>
      </c>
      <c r="K10">
        <v>16.296076623479699</v>
      </c>
      <c r="L10">
        <v>2.6458422044464702E-2</v>
      </c>
      <c r="M10">
        <v>5.3584552937419497E-2</v>
      </c>
      <c r="N10">
        <v>8.1710281574370297E-2</v>
      </c>
      <c r="O10">
        <v>199.5506718</v>
      </c>
    </row>
    <row r="11" spans="1:20" ht="14.4" customHeight="1" x14ac:dyDescent="0.3">
      <c r="A11" s="1"/>
      <c r="B11" s="21" t="s">
        <v>61</v>
      </c>
      <c r="C11" s="21"/>
      <c r="D11" s="21"/>
      <c r="E11" s="21"/>
      <c r="F11" s="21"/>
      <c r="J11" t="s">
        <v>59</v>
      </c>
      <c r="K11">
        <v>27.670254343526</v>
      </c>
      <c r="L11">
        <v>4.48044381492851E-2</v>
      </c>
      <c r="M11">
        <v>9.0786131606700196E-2</v>
      </c>
      <c r="N11">
        <v>0.31723362746220102</v>
      </c>
      <c r="O11">
        <v>339.77971330000003</v>
      </c>
    </row>
    <row r="12" spans="1:20" x14ac:dyDescent="0.3">
      <c r="B12" s="1" t="s">
        <v>46</v>
      </c>
      <c r="C12" s="1" t="s">
        <v>62</v>
      </c>
      <c r="D12" s="1" t="s">
        <v>48</v>
      </c>
      <c r="E12" s="1" t="s">
        <v>49</v>
      </c>
      <c r="F12" s="1" t="s">
        <v>41</v>
      </c>
      <c r="K12" s="7">
        <v>465.71431627899329</v>
      </c>
      <c r="L12">
        <v>0.68950074928758032</v>
      </c>
      <c r="M12">
        <v>1.4422078136416958</v>
      </c>
      <c r="N12">
        <v>3.1777413831708499</v>
      </c>
      <c r="O12" s="7">
        <v>6055.0945517055497</v>
      </c>
    </row>
    <row r="13" spans="1:20" x14ac:dyDescent="0.3">
      <c r="A13" t="s">
        <v>51</v>
      </c>
      <c r="B13" s="8">
        <f>(B3/$B$9)</f>
        <v>0.94321143522925788</v>
      </c>
      <c r="C13" s="8">
        <f>(C3/$C$9)</f>
        <v>0.95789497202207785</v>
      </c>
      <c r="D13" s="8">
        <f>(D3/$D$9)</f>
        <v>0.95918472648610054</v>
      </c>
      <c r="E13" s="8">
        <f>(E3/$E$9)</f>
        <v>0.94849490185036023</v>
      </c>
      <c r="F13">
        <f>(F3/$F$9)*100</f>
        <v>93.37157767321483</v>
      </c>
      <c r="K13" s="10"/>
      <c r="L13" s="10"/>
      <c r="M13" s="10"/>
      <c r="N13" s="10"/>
      <c r="O13" s="10"/>
    </row>
    <row r="14" spans="1:20" x14ac:dyDescent="0.3">
      <c r="A14" t="s">
        <v>53</v>
      </c>
      <c r="B14" s="8">
        <f t="shared" ref="B14:B17" si="0">(B4/$B$9)</f>
        <v>1.7813640843317293E-2</v>
      </c>
      <c r="C14" s="8">
        <f t="shared" ref="C14:C17" si="1">(C4/$C$9)</f>
        <v>1.7126507617570289E-2</v>
      </c>
      <c r="D14" s="8">
        <f t="shared" ref="D14:D17" si="2">(D4/$D$9)</f>
        <v>1.5444193082128643E-2</v>
      </c>
      <c r="E14" s="8">
        <f t="shared" ref="E14:E17" si="3">(E4/$E$9)</f>
        <v>5.8051562842817584E-3</v>
      </c>
      <c r="F14">
        <f>(F4/$F$9)*100</f>
        <v>1.4409282524949063</v>
      </c>
      <c r="J14" s="21" t="s">
        <v>63</v>
      </c>
      <c r="K14" s="21"/>
      <c r="L14" s="21"/>
      <c r="M14" s="21"/>
      <c r="N14" s="21"/>
      <c r="O14" s="21"/>
    </row>
    <row r="15" spans="1:20" x14ac:dyDescent="0.3">
      <c r="A15" t="s">
        <v>55</v>
      </c>
      <c r="B15" s="8">
        <f t="shared" si="0"/>
        <v>1.7564218349843813E-2</v>
      </c>
      <c r="C15" s="8">
        <f t="shared" si="1"/>
        <v>7.7815830470188228E-3</v>
      </c>
      <c r="D15" s="8">
        <f t="shared" si="2"/>
        <v>8.1920264913104713E-3</v>
      </c>
      <c r="E15" s="8">
        <f t="shared" si="3"/>
        <v>1.1422612148618229E-2</v>
      </c>
      <c r="F15">
        <f>(F5/$F$9)*100</f>
        <v>2.5827694899239342</v>
      </c>
      <c r="K15" s="1" t="s">
        <v>64</v>
      </c>
      <c r="L15" s="1" t="s">
        <v>65</v>
      </c>
      <c r="M15" s="1" t="s">
        <v>21</v>
      </c>
      <c r="N15" s="1" t="s">
        <v>66</v>
      </c>
      <c r="O15" s="1" t="s">
        <v>67</v>
      </c>
    </row>
    <row r="16" spans="1:20" x14ac:dyDescent="0.3">
      <c r="A16" t="s">
        <v>57</v>
      </c>
      <c r="B16" s="8">
        <f t="shared" si="0"/>
        <v>6.4164903861501626E-3</v>
      </c>
      <c r="C16" s="8">
        <f t="shared" si="1"/>
        <v>2.6636150085903691E-3</v>
      </c>
      <c r="D16" s="8">
        <f t="shared" si="2"/>
        <v>2.7848610213736798E-3</v>
      </c>
      <c r="E16" s="8">
        <f t="shared" si="3"/>
        <v>4.0579877188169243E-3</v>
      </c>
      <c r="F16">
        <f>(F6/$F$9)*100</f>
        <v>0.94291953856333577</v>
      </c>
      <c r="J16" t="s">
        <v>52</v>
      </c>
      <c r="K16" s="11">
        <f t="shared" ref="K16:K24" si="4">SUM(K3/$K$12)</f>
        <v>0.53403599662675938</v>
      </c>
      <c r="L16" s="11">
        <f t="shared" ref="L16:L24" si="5">SUM(L3/$L$12)</f>
        <v>0.56936587516434822</v>
      </c>
      <c r="M16" s="11">
        <f t="shared" ref="M16:M24" si="6">SUM(M3/$M$12)</f>
        <v>0.57908776797805617</v>
      </c>
      <c r="N16" s="11">
        <f t="shared" ref="N16:N24" si="7">SUM(N3/$N$12)</f>
        <v>0.47496876613585065</v>
      </c>
      <c r="O16" s="11">
        <f t="shared" ref="O16:O24" si="8">SUM(O3/$O$12)</f>
        <v>0.50487835212966992</v>
      </c>
    </row>
    <row r="17" spans="1:15" x14ac:dyDescent="0.3">
      <c r="A17" t="s">
        <v>59</v>
      </c>
      <c r="B17" s="8">
        <f t="shared" si="0"/>
        <v>1.4994215191430911E-2</v>
      </c>
      <c r="C17" s="8">
        <f t="shared" si="1"/>
        <v>1.4533322304742682E-2</v>
      </c>
      <c r="D17" s="8">
        <f t="shared" si="2"/>
        <v>1.4394192919086689E-2</v>
      </c>
      <c r="E17" s="8">
        <f t="shared" si="3"/>
        <v>3.0219341997922818E-2</v>
      </c>
      <c r="F17">
        <f t="shared" ref="F17" si="9">(F7/$F$9)*100</f>
        <v>1.6618050458029905</v>
      </c>
      <c r="J17" t="s">
        <v>54</v>
      </c>
      <c r="K17" s="11">
        <f t="shared" si="4"/>
        <v>0.10086160110619273</v>
      </c>
      <c r="L17" s="11">
        <f t="shared" si="5"/>
        <v>1.3851994818291384E-2</v>
      </c>
      <c r="M17" s="11">
        <f t="shared" si="6"/>
        <v>1.6073989380192111E-2</v>
      </c>
      <c r="N17" s="11">
        <f t="shared" si="7"/>
        <v>0.11675674595132689</v>
      </c>
      <c r="O17" s="11">
        <f t="shared" si="8"/>
        <v>0.13367745492410013</v>
      </c>
    </row>
    <row r="18" spans="1:15" x14ac:dyDescent="0.3">
      <c r="J18" t="s">
        <v>56</v>
      </c>
      <c r="K18" s="11">
        <f t="shared" si="4"/>
        <v>6.1756876585757667E-2</v>
      </c>
      <c r="L18" s="11">
        <f t="shared" si="5"/>
        <v>7.6756945649261527E-2</v>
      </c>
      <c r="M18" s="11">
        <f t="shared" si="6"/>
        <v>7.1622010239858175E-2</v>
      </c>
      <c r="N18" s="11">
        <f t="shared" si="7"/>
        <v>7.4488968171307471E-2</v>
      </c>
      <c r="O18" s="11">
        <f t="shared" si="8"/>
        <v>6.7992997046055964E-2</v>
      </c>
    </row>
    <row r="19" spans="1:15" x14ac:dyDescent="0.3">
      <c r="B19" s="1"/>
      <c r="C19" s="1"/>
      <c r="D19" s="1"/>
      <c r="E19" s="1"/>
      <c r="F19" s="1"/>
      <c r="J19" t="s">
        <v>58</v>
      </c>
      <c r="K19" s="11">
        <f t="shared" si="4"/>
        <v>6.8690369838043261E-2</v>
      </c>
      <c r="L19" s="11">
        <f t="shared" si="5"/>
        <v>8.6877067953085238E-2</v>
      </c>
      <c r="M19" s="11">
        <f t="shared" si="6"/>
        <v>8.8123508669141093E-2</v>
      </c>
      <c r="N19" s="11">
        <f t="shared" si="7"/>
        <v>0.10187853322236137</v>
      </c>
      <c r="O19" s="11">
        <f t="shared" si="8"/>
        <v>7.277894443218709E-2</v>
      </c>
    </row>
    <row r="20" spans="1:15" x14ac:dyDescent="0.3">
      <c r="G20" s="6"/>
      <c r="J20" t="s">
        <v>60</v>
      </c>
      <c r="K20" s="11">
        <f t="shared" si="4"/>
        <v>9.8409290401134386E-3</v>
      </c>
      <c r="L20" s="11">
        <f t="shared" si="5"/>
        <v>1.0494693039115398E-2</v>
      </c>
      <c r="M20" s="11">
        <f t="shared" si="6"/>
        <v>1.0219614322911255E-2</v>
      </c>
      <c r="N20" s="11">
        <f t="shared" si="7"/>
        <v>9.8808946620677993E-3</v>
      </c>
      <c r="O20" s="11">
        <f t="shared" si="8"/>
        <v>9.5197045559936751E-3</v>
      </c>
    </row>
    <row r="21" spans="1:15" x14ac:dyDescent="0.3">
      <c r="J21" t="s">
        <v>53</v>
      </c>
      <c r="K21" s="11">
        <f t="shared" si="4"/>
        <v>3.3517275812704896E-2</v>
      </c>
      <c r="L21" s="11">
        <f t="shared" si="5"/>
        <v>3.6756430197689129E-2</v>
      </c>
      <c r="M21" s="11">
        <f t="shared" si="6"/>
        <v>3.5589243050506571E-2</v>
      </c>
      <c r="N21" s="11">
        <f t="shared" si="7"/>
        <v>2.5395681775902165E-2</v>
      </c>
      <c r="O21" s="11">
        <f t="shared" si="8"/>
        <v>3.156788743320274E-2</v>
      </c>
    </row>
    <row r="22" spans="1:15" x14ac:dyDescent="0.3">
      <c r="J22" t="s">
        <v>55</v>
      </c>
      <c r="K22" s="11">
        <f t="shared" si="4"/>
        <v>9.68907250485425E-2</v>
      </c>
      <c r="L22" s="11">
        <f t="shared" si="5"/>
        <v>0.10254270347311246</v>
      </c>
      <c r="M22" s="11">
        <f t="shared" si="6"/>
        <v>9.9179926290134904E-2</v>
      </c>
      <c r="N22" s="11">
        <f t="shared" si="7"/>
        <v>7.1087182696678172E-2</v>
      </c>
      <c r="O22" s="11">
        <f t="shared" si="8"/>
        <v>9.0514145303568147E-2</v>
      </c>
    </row>
    <row r="23" spans="1:15" x14ac:dyDescent="0.3">
      <c r="J23" t="s">
        <v>57</v>
      </c>
      <c r="K23" s="11">
        <f t="shared" si="4"/>
        <v>3.4991573275401061E-2</v>
      </c>
      <c r="L23" s="11">
        <f t="shared" si="5"/>
        <v>3.8373304266605367E-2</v>
      </c>
      <c r="M23" s="11">
        <f t="shared" si="6"/>
        <v>3.7154529625043425E-2</v>
      </c>
      <c r="N23" s="11">
        <f t="shared" si="7"/>
        <v>2.5713320161012354E-2</v>
      </c>
      <c r="O23" s="11">
        <f t="shared" si="8"/>
        <v>3.2955830845579806E-2</v>
      </c>
    </row>
    <row r="24" spans="1:15" x14ac:dyDescent="0.3">
      <c r="J24" t="s">
        <v>59</v>
      </c>
      <c r="K24" s="11">
        <f t="shared" si="4"/>
        <v>5.9414652666485157E-2</v>
      </c>
      <c r="L24" s="11">
        <f t="shared" si="5"/>
        <v>6.4980985438491304E-2</v>
      </c>
      <c r="M24" s="11">
        <f t="shared" si="6"/>
        <v>6.2949410444156167E-2</v>
      </c>
      <c r="N24" s="11">
        <f t="shared" si="7"/>
        <v>9.9829907223493233E-2</v>
      </c>
      <c r="O24" s="11">
        <f t="shared" si="8"/>
        <v>5.6114683329642416E-2</v>
      </c>
    </row>
    <row r="31" spans="1:15" x14ac:dyDescent="0.3">
      <c r="K31" s="1"/>
      <c r="L31" s="1"/>
      <c r="M31" s="1"/>
      <c r="N31" s="1"/>
      <c r="O31" s="1"/>
    </row>
  </sheetData>
  <mergeCells count="5">
    <mergeCell ref="B1:F1"/>
    <mergeCell ref="K1:O1"/>
    <mergeCell ref="P2:T2"/>
    <mergeCell ref="B11:F11"/>
    <mergeCell ref="J14:O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68B1-6FA8-4FD6-96E1-DD751A312BFA}">
  <dimension ref="B1:P15"/>
  <sheetViews>
    <sheetView topLeftCell="A17" workbookViewId="0">
      <selection activeCell="R2" sqref="R2:V3"/>
    </sheetView>
  </sheetViews>
  <sheetFormatPr defaultRowHeight="14.4" x14ac:dyDescent="0.3"/>
  <cols>
    <col min="3" max="3" width="9.33203125" bestFit="1" customWidth="1"/>
    <col min="13" max="13" width="11.5546875" bestFit="1" customWidth="1"/>
    <col min="18" max="19" width="9.33203125" bestFit="1" customWidth="1"/>
    <col min="22" max="22" width="9.33203125" bestFit="1" customWidth="1"/>
  </cols>
  <sheetData>
    <row r="1" spans="2:16" ht="14.4" customHeight="1" x14ac:dyDescent="0.3">
      <c r="B1" s="21" t="s">
        <v>68</v>
      </c>
      <c r="C1" s="21"/>
      <c r="D1" s="21"/>
      <c r="E1" s="21"/>
      <c r="F1" s="21"/>
      <c r="G1" s="21"/>
      <c r="K1" s="21" t="s">
        <v>158</v>
      </c>
      <c r="L1" s="21"/>
      <c r="M1" s="21"/>
      <c r="N1" s="21"/>
      <c r="O1" s="21"/>
      <c r="P1" s="21"/>
    </row>
    <row r="2" spans="2:16" x14ac:dyDescent="0.3">
      <c r="B2" s="1"/>
      <c r="C2" t="s">
        <v>46</v>
      </c>
      <c r="D2" t="s">
        <v>47</v>
      </c>
      <c r="E2" t="s">
        <v>48</v>
      </c>
      <c r="F2" t="s">
        <v>49</v>
      </c>
      <c r="G2" t="s">
        <v>50</v>
      </c>
      <c r="K2" s="1"/>
      <c r="L2" t="s">
        <v>46</v>
      </c>
      <c r="M2" t="s">
        <v>47</v>
      </c>
      <c r="N2" t="s">
        <v>48</v>
      </c>
      <c r="O2" t="s">
        <v>49</v>
      </c>
      <c r="P2" t="s">
        <v>50</v>
      </c>
    </row>
    <row r="3" spans="2:16" x14ac:dyDescent="0.3">
      <c r="B3" t="s">
        <v>69</v>
      </c>
      <c r="C3">
        <v>46.692975790984498</v>
      </c>
      <c r="D3">
        <v>9.0200330991778502E-3</v>
      </c>
      <c r="E3">
        <v>2.2229219435065801E-2</v>
      </c>
      <c r="F3">
        <v>6.0667153883258801E-2</v>
      </c>
      <c r="G3">
        <v>805.36181409999995</v>
      </c>
      <c r="K3" t="s">
        <v>70</v>
      </c>
      <c r="L3">
        <v>1.4245535037252699</v>
      </c>
      <c r="M3">
        <v>3.3598517585679E-2</v>
      </c>
      <c r="N3">
        <v>0.113688214063219</v>
      </c>
      <c r="O3">
        <v>0.23162852388576299</v>
      </c>
      <c r="P3">
        <v>24.18283571630144</v>
      </c>
    </row>
    <row r="4" spans="2:16" x14ac:dyDescent="0.3">
      <c r="B4" t="s">
        <v>71</v>
      </c>
      <c r="C4">
        <f>0.279715806990647+0.0591629856307171</f>
        <v>0.33887879262136411</v>
      </c>
      <c r="D4">
        <f>0.000530927707161741+0.000112297079785365</f>
        <v>6.4322478694710597E-4</v>
      </c>
      <c r="E4">
        <f>0.000952813645440929+0.000201530619822122</f>
        <v>1.154344265263051E-3</v>
      </c>
      <c r="F4">
        <f>0.312355589490638+0.0656436382952926</f>
        <v>0.37799922778593065</v>
      </c>
      <c r="G4">
        <f>4.067814934+0.860387830666668</f>
        <v>4.9282027646666684</v>
      </c>
      <c r="K4" t="s">
        <v>72</v>
      </c>
      <c r="L4">
        <v>73.749870674676401</v>
      </c>
      <c r="M4">
        <v>7.0810713596545199E-2</v>
      </c>
      <c r="N4">
        <v>0.16825143795228001</v>
      </c>
      <c r="O4">
        <v>0.70434288206326501</v>
      </c>
      <c r="P4">
        <v>1743.8545344435895</v>
      </c>
    </row>
    <row r="5" spans="2:16" x14ac:dyDescent="0.3">
      <c r="B5" t="s">
        <v>73</v>
      </c>
      <c r="C5">
        <v>31.540732483278699</v>
      </c>
      <c r="D5">
        <v>6.3284804659375901E-2</v>
      </c>
      <c r="E5">
        <v>0.13756454357692471</v>
      </c>
      <c r="F5">
        <v>0.40486930501080198</v>
      </c>
      <c r="G5">
        <v>460.70078530294398</v>
      </c>
      <c r="K5" t="s">
        <v>74</v>
      </c>
      <c r="L5">
        <v>47.738934562032298</v>
      </c>
      <c r="M5">
        <v>2.3521095142482799E-2</v>
      </c>
      <c r="N5">
        <v>7.0855259975012394E-2</v>
      </c>
      <c r="O5">
        <v>0.42239167328327398</v>
      </c>
      <c r="P5">
        <v>1474.8751492793247</v>
      </c>
    </row>
    <row r="6" spans="2:16" x14ac:dyDescent="0.3">
      <c r="B6" t="s">
        <v>75</v>
      </c>
      <c r="C6">
        <v>11.355024251505217</v>
      </c>
      <c r="D6">
        <v>2.0501343021654999E-2</v>
      </c>
      <c r="E6">
        <v>3.3921366063225405E-2</v>
      </c>
      <c r="F6">
        <v>6.4070805501600658E-2</v>
      </c>
      <c r="G6">
        <v>173.41826330787251</v>
      </c>
      <c r="K6" t="s">
        <v>71</v>
      </c>
      <c r="L6">
        <f>2.08294479138074</f>
        <v>2.08294479138074</v>
      </c>
      <c r="M6">
        <f>0.00325634858791756</f>
        <v>3.2563485879175602E-3</v>
      </c>
      <c r="N6">
        <f>0.0073569614120911</f>
        <v>7.3569614120911004E-3</v>
      </c>
      <c r="O6">
        <f>6.7845949825563+0.002</f>
        <v>6.7865949825562994</v>
      </c>
      <c r="P6">
        <f xml:space="preserve"> 44.5114592751049</f>
        <v>44.511459275104897</v>
      </c>
    </row>
    <row r="7" spans="2:16" x14ac:dyDescent="0.3">
      <c r="B7" t="s">
        <v>76</v>
      </c>
      <c r="C7">
        <v>343.768799174165</v>
      </c>
      <c r="D7">
        <v>0.55800333954958692</v>
      </c>
      <c r="E7">
        <v>0.36646822491635123</v>
      </c>
      <c r="F7">
        <v>1.7211109696985289</v>
      </c>
      <c r="G7">
        <v>4208.1562581102298</v>
      </c>
      <c r="K7" t="s">
        <v>77</v>
      </c>
      <c r="L7">
        <v>171.95034086014601</v>
      </c>
      <c r="M7">
        <v>0.15644980430890701</v>
      </c>
      <c r="N7">
        <v>0.42342120951883</v>
      </c>
      <c r="O7">
        <v>0.31814136010295502</v>
      </c>
      <c r="P7">
        <v>9541.105552529094</v>
      </c>
    </row>
    <row r="8" spans="2:16" x14ac:dyDescent="0.3">
      <c r="B8" t="s">
        <v>78</v>
      </c>
      <c r="C8">
        <v>0.58862361957347498</v>
      </c>
      <c r="D8">
        <v>1.1472828287017801E-3</v>
      </c>
      <c r="E8">
        <f>0.00205266613576285+0.763979248432136</f>
        <v>0.76603191456789888</v>
      </c>
      <c r="F8">
        <v>7.5165380238383199E-3</v>
      </c>
      <c r="G8">
        <v>8.2344605555116797</v>
      </c>
      <c r="K8" t="s">
        <v>79</v>
      </c>
      <c r="L8">
        <v>28.911553136530301</v>
      </c>
      <c r="M8">
        <v>3.6930905017901403E-2</v>
      </c>
      <c r="N8">
        <v>8.89126114600296E-2</v>
      </c>
      <c r="O8">
        <v>0.42474714243071199</v>
      </c>
      <c r="P8">
        <v>578.25118612264089</v>
      </c>
    </row>
    <row r="9" spans="2:16" x14ac:dyDescent="0.3">
      <c r="B9" t="s">
        <v>80</v>
      </c>
      <c r="C9">
        <v>0.6108517886741105</v>
      </c>
      <c r="D9">
        <v>9.9149694609400297E-4</v>
      </c>
      <c r="E9">
        <v>2.0094230343444598E-3</v>
      </c>
      <c r="F9">
        <v>1.268194829987824E-2</v>
      </c>
      <c r="G9">
        <v>7.4937259765125592</v>
      </c>
      <c r="K9" t="s">
        <v>75</v>
      </c>
      <c r="L9" s="3">
        <f>185.4053+6.62669728857695</f>
        <v>192.03199728857697</v>
      </c>
      <c r="M9" s="13">
        <f>0.181835422+0.00807668062884295</f>
        <v>0.18991210262884295</v>
      </c>
      <c r="N9" s="3">
        <f>0.371089448+0.0174522977689582</f>
        <v>0.38854174576895817</v>
      </c>
      <c r="O9" s="3">
        <f>0.409025043+0.0170572058364605</f>
        <v>0.42608224883646045</v>
      </c>
      <c r="P9">
        <f>2820.72058734985+99.6353769363306</f>
        <v>2920.3559642861806</v>
      </c>
    </row>
    <row r="10" spans="2:16" x14ac:dyDescent="0.3">
      <c r="B10" t="s">
        <v>81</v>
      </c>
      <c r="C10">
        <v>2.343532152910115</v>
      </c>
      <c r="D10">
        <v>1.2457984543458476E-3</v>
      </c>
      <c r="E10">
        <v>2.3692348724565831E-3</v>
      </c>
      <c r="F10">
        <v>4.2079038236149443E-3</v>
      </c>
      <c r="G10">
        <v>24.208345832052423</v>
      </c>
      <c r="K10" t="s">
        <v>76</v>
      </c>
      <c r="L10">
        <f>24.5870385753057+3.45722276867198+9.46763399399053+3.64537754856767+3.60942639308082</f>
        <v>44.766699279616702</v>
      </c>
      <c r="M10">
        <f>0.0245715804107015+0.00140035263936479+0.00383487762755098+0.00147656498006211+0.00146200291834032</f>
        <v>3.2745378576019696E-2</v>
      </c>
      <c r="N10">
        <f>0.0670600891514596+0.0036090446402872+0.00988339947945385+0.00380546212233636+0.00376793219339955</f>
        <v>8.8125927586936562E-2</v>
      </c>
      <c r="O10">
        <f>0.351020103976026+0.0391398386572201+0.107184781524811+0.0412699727128061+0.0408629630702686</f>
        <v>0.57947765994113176</v>
      </c>
      <c r="P10">
        <f>1074.17164709077+165.703959572622+453.781704798975+174.722178661133+172.999047897001</f>
        <v>2041.3785380205009</v>
      </c>
    </row>
    <row r="11" spans="2:16" x14ac:dyDescent="0.3">
      <c r="B11" t="s">
        <v>82</v>
      </c>
      <c r="C11">
        <v>11.534893338</v>
      </c>
      <c r="D11">
        <v>1.8606951E-2</v>
      </c>
      <c r="E11">
        <v>3.7730043999999997E-2</v>
      </c>
      <c r="F11">
        <v>0.234329122</v>
      </c>
      <c r="G11">
        <v>142.19701746999999</v>
      </c>
      <c r="K11" t="s">
        <v>80</v>
      </c>
      <c r="L11">
        <f>0.141146291623376+0.105443273406399</f>
        <v>0.246589565029775</v>
      </c>
      <c r="M11">
        <f>0.0000628427316389288+0.0000469466342807552</f>
        <v>1.0978936591968399E-4</v>
      </c>
      <c r="N11">
        <f>0.000159635460901372+0.000119255598976176</f>
        <v>2.7889105987754798E-4</v>
      </c>
      <c r="O11">
        <f>0.0111875292993243+0.00835763871846501</f>
        <v>1.954516801778931E-2</v>
      </c>
      <c r="P11">
        <f>1.66342806826955+4.91257142692517</f>
        <v>6.5759994951947194</v>
      </c>
    </row>
    <row r="12" spans="2:16" x14ac:dyDescent="0.3">
      <c r="B12" t="s">
        <v>83</v>
      </c>
      <c r="C12">
        <v>3.1134706733698398</v>
      </c>
      <c r="D12">
        <v>1.01924506514202E-2</v>
      </c>
      <c r="E12">
        <v>5.8818413950508901E-2</v>
      </c>
      <c r="F12">
        <v>0.266072895415915</v>
      </c>
      <c r="G12">
        <v>138.23632571275601</v>
      </c>
      <c r="K12" t="s">
        <v>81</v>
      </c>
      <c r="L12">
        <v>0.40728594208332902</v>
      </c>
      <c r="M12">
        <v>4.3349716599371901E-4</v>
      </c>
      <c r="N12">
        <v>1.1956083417621599E-3</v>
      </c>
      <c r="O12">
        <v>6.5597047130397704E-4</v>
      </c>
      <c r="P12">
        <v>19.890686544708</v>
      </c>
    </row>
    <row r="13" spans="2:16" x14ac:dyDescent="0.3">
      <c r="B13" t="s">
        <v>84</v>
      </c>
      <c r="C13">
        <v>13.1950221283372</v>
      </c>
      <c r="D13">
        <v>5.0436931407629396E-3</v>
      </c>
      <c r="E13">
        <v>1.2165710759815001E-2</v>
      </c>
      <c r="F13">
        <v>1.2630162696876E-2</v>
      </c>
      <c r="G13">
        <v>72.904673275742596</v>
      </c>
      <c r="K13" t="s">
        <v>82</v>
      </c>
      <c r="L13">
        <v>4.9089819908509904</v>
      </c>
      <c r="M13">
        <v>6.59401758903045E-3</v>
      </c>
      <c r="N13">
        <v>1.59003709825375E-2</v>
      </c>
      <c r="O13">
        <v>0.264458154064176</v>
      </c>
      <c r="P13">
        <v>134.93199630975701</v>
      </c>
    </row>
    <row r="15" spans="2:16" x14ac:dyDescent="0.3">
      <c r="C15">
        <v>465.71431627881776</v>
      </c>
      <c r="D15">
        <v>0.68950074947585194</v>
      </c>
      <c r="E15">
        <v>1.4422078144259611</v>
      </c>
      <c r="F15">
        <v>3.1777413837755302</v>
      </c>
      <c r="G15">
        <v>6055.094551679289</v>
      </c>
      <c r="L15">
        <f>SUM(L3:L13)</f>
        <v>568.21975159464887</v>
      </c>
      <c r="M15">
        <f t="shared" ref="M15:O15" si="0">SUM(M3:M13)</f>
        <v>0.55436216956523943</v>
      </c>
      <c r="N15">
        <f t="shared" si="0"/>
        <v>1.366528238121534</v>
      </c>
      <c r="O15">
        <f t="shared" si="0"/>
        <v>10.178065765653129</v>
      </c>
      <c r="P15">
        <f>SUM(P3:P13)</f>
        <v>18529.913902022399</v>
      </c>
    </row>
  </sheetData>
  <mergeCells count="2">
    <mergeCell ref="B1:G1"/>
    <mergeCell ref="K1:P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C2C91-DAD6-453D-943E-935BF654C3EC}">
  <dimension ref="A1:AR68"/>
  <sheetViews>
    <sheetView tabSelected="1" topLeftCell="C43" workbookViewId="0">
      <selection activeCell="O65" sqref="O65"/>
    </sheetView>
  </sheetViews>
  <sheetFormatPr defaultRowHeight="14.4" x14ac:dyDescent="0.3"/>
  <cols>
    <col min="4" max="4" width="14.88671875" customWidth="1"/>
    <col min="14" max="14" width="11" bestFit="1" customWidth="1"/>
    <col min="19" max="19" width="12" bestFit="1" customWidth="1"/>
  </cols>
  <sheetData>
    <row r="1" spans="1:37" x14ac:dyDescent="0.3">
      <c r="A1" s="1" t="s">
        <v>95</v>
      </c>
      <c r="B1" s="1" t="s">
        <v>96</v>
      </c>
      <c r="C1" s="1"/>
      <c r="D1" s="1"/>
      <c r="E1" s="1"/>
      <c r="K1" s="1" t="s">
        <v>95</v>
      </c>
      <c r="L1" s="1" t="s">
        <v>101</v>
      </c>
      <c r="M1" s="1"/>
      <c r="N1" s="1"/>
      <c r="O1" s="1"/>
      <c r="P1" s="1"/>
      <c r="R1" s="1" t="s">
        <v>95</v>
      </c>
      <c r="S1" s="1" t="s">
        <v>108</v>
      </c>
      <c r="T1" s="1"/>
      <c r="U1" s="1"/>
      <c r="V1" s="1"/>
      <c r="AD1" s="1" t="s">
        <v>95</v>
      </c>
      <c r="AE1" s="1" t="s">
        <v>111</v>
      </c>
      <c r="AF1" s="1"/>
      <c r="AG1" s="1"/>
    </row>
    <row r="2" spans="1:37" x14ac:dyDescent="0.3">
      <c r="A2" s="1" t="s">
        <v>97</v>
      </c>
      <c r="B2" s="1" t="s">
        <v>98</v>
      </c>
      <c r="C2" s="1"/>
      <c r="D2" s="1"/>
      <c r="E2" s="1"/>
      <c r="K2" s="1" t="s">
        <v>97</v>
      </c>
      <c r="L2" s="1" t="s">
        <v>98</v>
      </c>
      <c r="M2" s="1"/>
      <c r="N2" s="1"/>
      <c r="O2" s="1"/>
      <c r="P2" s="1"/>
      <c r="R2" s="1" t="s">
        <v>97</v>
      </c>
      <c r="S2" s="1" t="s">
        <v>98</v>
      </c>
      <c r="T2" s="1"/>
      <c r="U2" s="1"/>
      <c r="V2" s="1"/>
      <c r="AD2" s="1" t="s">
        <v>97</v>
      </c>
      <c r="AE2" s="1" t="s">
        <v>98</v>
      </c>
      <c r="AF2" s="1"/>
      <c r="AG2" s="1"/>
    </row>
    <row r="3" spans="1:37" x14ac:dyDescent="0.3">
      <c r="A3" t="s">
        <v>85</v>
      </c>
      <c r="B3" t="s">
        <v>86</v>
      </c>
      <c r="C3" t="s">
        <v>87</v>
      </c>
      <c r="D3" t="s">
        <v>88</v>
      </c>
      <c r="E3" t="s">
        <v>89</v>
      </c>
      <c r="F3" t="s">
        <v>90</v>
      </c>
      <c r="G3" t="s">
        <v>91</v>
      </c>
      <c r="H3" t="s">
        <v>92</v>
      </c>
      <c r="I3" t="s">
        <v>93</v>
      </c>
      <c r="K3" t="s">
        <v>85</v>
      </c>
      <c r="L3" t="s">
        <v>86</v>
      </c>
      <c r="M3" t="s">
        <v>87</v>
      </c>
      <c r="N3" t="s">
        <v>99</v>
      </c>
      <c r="O3" t="s">
        <v>100</v>
      </c>
      <c r="P3" t="s">
        <v>89</v>
      </c>
      <c r="R3" t="s">
        <v>85</v>
      </c>
      <c r="S3" t="s">
        <v>86</v>
      </c>
      <c r="T3" t="s">
        <v>87</v>
      </c>
      <c r="U3" t="s">
        <v>102</v>
      </c>
      <c r="V3" t="s">
        <v>103</v>
      </c>
      <c r="W3" t="s">
        <v>104</v>
      </c>
      <c r="X3" t="s">
        <v>105</v>
      </c>
      <c r="Y3" t="s">
        <v>106</v>
      </c>
      <c r="Z3" t="s">
        <v>107</v>
      </c>
      <c r="AA3" t="s">
        <v>93</v>
      </c>
      <c r="AB3" t="s">
        <v>92</v>
      </c>
      <c r="AD3" t="s">
        <v>85</v>
      </c>
      <c r="AE3" t="s">
        <v>86</v>
      </c>
      <c r="AF3" t="s">
        <v>87</v>
      </c>
      <c r="AG3" t="s">
        <v>109</v>
      </c>
      <c r="AH3" t="s">
        <v>103</v>
      </c>
      <c r="AI3" t="s">
        <v>110</v>
      </c>
      <c r="AJ3" t="s">
        <v>93</v>
      </c>
      <c r="AK3" t="s">
        <v>92</v>
      </c>
    </row>
    <row r="4" spans="1:37" x14ac:dyDescent="0.3">
      <c r="A4" t="s">
        <v>10</v>
      </c>
      <c r="B4" t="s">
        <v>11</v>
      </c>
      <c r="C4">
        <v>248.70820903740201</v>
      </c>
      <c r="D4">
        <v>0</v>
      </c>
      <c r="E4">
        <v>5.9162985630717098E-2</v>
      </c>
      <c r="F4">
        <v>3.1134706733698398</v>
      </c>
      <c r="G4">
        <v>13.1950221283372</v>
      </c>
      <c r="H4">
        <v>35.0174435871253</v>
      </c>
      <c r="I4">
        <v>197.32310966293801</v>
      </c>
      <c r="K4" t="s">
        <v>10</v>
      </c>
      <c r="L4" t="s">
        <v>11</v>
      </c>
      <c r="M4">
        <v>46.9726915979751</v>
      </c>
      <c r="N4">
        <v>0</v>
      </c>
      <c r="O4">
        <v>46.692975790984498</v>
      </c>
      <c r="P4">
        <v>0.27971580699064702</v>
      </c>
      <c r="R4" t="s">
        <v>10</v>
      </c>
      <c r="S4" t="s">
        <v>11</v>
      </c>
      <c r="T4">
        <v>28.761061554662302</v>
      </c>
      <c r="U4">
        <v>0</v>
      </c>
      <c r="V4">
        <v>11.242749340584499</v>
      </c>
      <c r="W4">
        <v>0.73634010338204003</v>
      </c>
      <c r="X4">
        <v>7.9164536213357701</v>
      </c>
      <c r="Y4">
        <v>3.94262608725095E-4</v>
      </c>
      <c r="Z4">
        <v>2.7018362641786799</v>
      </c>
      <c r="AA4">
        <v>5.3970587079997001</v>
      </c>
      <c r="AB4">
        <v>0.76622925457289204</v>
      </c>
      <c r="AD4" t="s">
        <v>10</v>
      </c>
      <c r="AE4" t="s">
        <v>11</v>
      </c>
      <c r="AF4">
        <v>31.990088624075501</v>
      </c>
      <c r="AG4">
        <v>0</v>
      </c>
      <c r="AH4">
        <v>20.2979831426942</v>
      </c>
      <c r="AI4">
        <v>0.58862361957347498</v>
      </c>
      <c r="AJ4">
        <v>9.4300044741483902</v>
      </c>
      <c r="AK4">
        <v>1.67347738765944</v>
      </c>
    </row>
    <row r="5" spans="1:37" x14ac:dyDescent="0.3">
      <c r="A5" t="s">
        <v>12</v>
      </c>
      <c r="B5" t="s">
        <v>13</v>
      </c>
      <c r="C5">
        <v>1.09657235824445E-4</v>
      </c>
      <c r="D5">
        <v>0</v>
      </c>
      <c r="E5">
        <v>3.3480046292384101E-8</v>
      </c>
      <c r="F5">
        <v>3.0982012337668697E-5</v>
      </c>
      <c r="G5">
        <v>1.0353942963422201E-6</v>
      </c>
      <c r="H5">
        <v>3.5305124644362501E-5</v>
      </c>
      <c r="I5">
        <v>4.23012244997788E-5</v>
      </c>
      <c r="K5" t="s">
        <v>12</v>
      </c>
      <c r="L5" t="s">
        <v>13</v>
      </c>
      <c r="M5">
        <v>1.0022912708837601E-5</v>
      </c>
      <c r="N5">
        <v>0</v>
      </c>
      <c r="O5">
        <v>9.8646228917083403E-6</v>
      </c>
      <c r="P5">
        <v>1.58289817129251E-7</v>
      </c>
      <c r="R5" t="s">
        <v>12</v>
      </c>
      <c r="S5" t="s">
        <v>13</v>
      </c>
      <c r="T5">
        <v>1.5539366246803601E-5</v>
      </c>
      <c r="U5">
        <v>0</v>
      </c>
      <c r="V5">
        <v>9.7167349233802003E-6</v>
      </c>
      <c r="W5">
        <v>2.0931433187224099E-7</v>
      </c>
      <c r="X5">
        <v>2.4257116309477299E-6</v>
      </c>
      <c r="Y5">
        <v>8.4518969930384101E-11</v>
      </c>
      <c r="Z5">
        <v>1.2580000067606901E-6</v>
      </c>
      <c r="AA5">
        <v>1.1569967275070301E-6</v>
      </c>
      <c r="AB5">
        <v>7.7252410736575095E-7</v>
      </c>
      <c r="AD5" t="s">
        <v>12</v>
      </c>
      <c r="AE5" t="s">
        <v>13</v>
      </c>
      <c r="AF5">
        <v>2.14850807013059E-5</v>
      </c>
      <c r="AG5">
        <v>0</v>
      </c>
      <c r="AH5">
        <v>1.7542872828135701E-5</v>
      </c>
      <c r="AI5">
        <v>2.33421087415454E-7</v>
      </c>
      <c r="AJ5">
        <v>2.0215611720720698E-6</v>
      </c>
      <c r="AK5">
        <v>1.6872256136826799E-6</v>
      </c>
    </row>
    <row r="6" spans="1:37" x14ac:dyDescent="0.3">
      <c r="A6" t="s">
        <v>14</v>
      </c>
      <c r="B6" t="s">
        <v>15</v>
      </c>
      <c r="C6">
        <v>16.771459767679001</v>
      </c>
      <c r="D6">
        <v>0</v>
      </c>
      <c r="E6">
        <v>6.0048849803792997E-3</v>
      </c>
      <c r="F6">
        <v>0.115502470777292</v>
      </c>
      <c r="G6">
        <v>7.2933547913946198E-2</v>
      </c>
      <c r="H6">
        <v>8.7229474135013305</v>
      </c>
      <c r="I6">
        <v>7.8540714505060896</v>
      </c>
      <c r="K6" t="s">
        <v>14</v>
      </c>
      <c r="L6" t="s">
        <v>15</v>
      </c>
      <c r="M6">
        <v>0.17276445134399801</v>
      </c>
      <c r="N6">
        <v>0</v>
      </c>
      <c r="O6">
        <v>0.14437404397938899</v>
      </c>
      <c r="P6">
        <v>2.8390407364609099E-2</v>
      </c>
      <c r="R6" t="s">
        <v>14</v>
      </c>
      <c r="S6" t="s">
        <v>15</v>
      </c>
      <c r="T6">
        <v>1.86360213264985</v>
      </c>
      <c r="U6">
        <v>0</v>
      </c>
      <c r="V6">
        <v>0.66226695317024598</v>
      </c>
      <c r="W6">
        <v>1.5185504771183101E-2</v>
      </c>
      <c r="X6">
        <v>0.75169426403425299</v>
      </c>
      <c r="Y6">
        <v>1.5692614503821598E-5</v>
      </c>
      <c r="Z6">
        <v>2.87501074141377E-2</v>
      </c>
      <c r="AA6">
        <v>0.214819667372255</v>
      </c>
      <c r="AB6">
        <v>0.190869943273275</v>
      </c>
      <c r="AD6" t="s">
        <v>14</v>
      </c>
      <c r="AE6" t="s">
        <v>15</v>
      </c>
      <c r="AF6">
        <v>2.0337207342852199</v>
      </c>
      <c r="AG6">
        <v>0</v>
      </c>
      <c r="AH6">
        <v>1.1956758096294799</v>
      </c>
      <c r="AI6">
        <v>4.5833410216527301E-2</v>
      </c>
      <c r="AJ6">
        <v>0.37534341340781502</v>
      </c>
      <c r="AK6">
        <v>0.41686810103138899</v>
      </c>
    </row>
    <row r="7" spans="1:37" x14ac:dyDescent="0.3">
      <c r="A7" t="s">
        <v>16</v>
      </c>
      <c r="B7" t="s">
        <v>17</v>
      </c>
      <c r="C7">
        <v>0.61677002723823304</v>
      </c>
      <c r="D7">
        <v>0</v>
      </c>
      <c r="E7">
        <v>1.4550784684705899E-4</v>
      </c>
      <c r="F7">
        <v>9.8255315720326298E-3</v>
      </c>
      <c r="G7">
        <v>1.2700790225234701E-2</v>
      </c>
      <c r="H7">
        <v>5.90110210502394E-2</v>
      </c>
      <c r="I7">
        <v>0.53508717654388005</v>
      </c>
      <c r="K7" t="s">
        <v>16</v>
      </c>
      <c r="L7" t="s">
        <v>17</v>
      </c>
      <c r="M7">
        <v>4.8328967366958603E-2</v>
      </c>
      <c r="N7">
        <v>0</v>
      </c>
      <c r="O7">
        <v>4.76410229644674E-2</v>
      </c>
      <c r="P7">
        <v>6.8794440249124596E-4</v>
      </c>
      <c r="R7" t="s">
        <v>16</v>
      </c>
      <c r="S7" t="s">
        <v>17</v>
      </c>
      <c r="T7">
        <v>8.1223002514430306E-2</v>
      </c>
      <c r="U7">
        <v>0</v>
      </c>
      <c r="V7">
        <v>2.53351179765707E-2</v>
      </c>
      <c r="W7">
        <v>7.0383441240667597E-3</v>
      </c>
      <c r="X7">
        <v>2.4511249014221401E-2</v>
      </c>
      <c r="Y7">
        <v>1.0691384241566701E-6</v>
      </c>
      <c r="Z7">
        <v>8.4106099764614892E-3</v>
      </c>
      <c r="AA7">
        <v>1.46353709482475E-2</v>
      </c>
      <c r="AB7">
        <v>1.29124133643831E-3</v>
      </c>
      <c r="AD7" t="s">
        <v>16</v>
      </c>
      <c r="AE7" t="s">
        <v>17</v>
      </c>
      <c r="AF7">
        <v>7.5539748539001306E-2</v>
      </c>
      <c r="AG7">
        <v>0</v>
      </c>
      <c r="AH7">
        <v>4.5740750956869601E-2</v>
      </c>
      <c r="AI7">
        <v>1.40723673460901E-3</v>
      </c>
      <c r="AJ7">
        <v>2.5571634669056601E-2</v>
      </c>
      <c r="AK7">
        <v>2.8201261784661599E-3</v>
      </c>
    </row>
    <row r="8" spans="1:37" x14ac:dyDescent="0.3">
      <c r="A8" t="s">
        <v>18</v>
      </c>
      <c r="B8" t="s">
        <v>19</v>
      </c>
      <c r="C8">
        <v>0.392578197544597</v>
      </c>
      <c r="D8">
        <v>0</v>
      </c>
      <c r="E8">
        <v>1.12297079785365E-4</v>
      </c>
      <c r="F8">
        <v>1.01924506514202E-2</v>
      </c>
      <c r="G8">
        <v>5.0436931407629396E-3</v>
      </c>
      <c r="H8">
        <v>8.2834126783786002E-2</v>
      </c>
      <c r="I8">
        <v>0.29439562988884299</v>
      </c>
      <c r="K8" t="s">
        <v>18</v>
      </c>
      <c r="L8" t="s">
        <v>19</v>
      </c>
      <c r="M8">
        <v>9.5509608063395895E-3</v>
      </c>
      <c r="N8">
        <v>0</v>
      </c>
      <c r="O8">
        <v>9.0200330991778502E-3</v>
      </c>
      <c r="P8">
        <v>5.30927707161741E-4</v>
      </c>
      <c r="R8" t="s">
        <v>18</v>
      </c>
      <c r="S8" t="s">
        <v>19</v>
      </c>
      <c r="T8">
        <v>5.2923971538191901E-2</v>
      </c>
      <c r="U8">
        <v>0</v>
      </c>
      <c r="V8">
        <v>2.2557979474455699E-2</v>
      </c>
      <c r="W8">
        <v>1.4072539761853201E-3</v>
      </c>
      <c r="X8">
        <v>1.6444292100998702E-2</v>
      </c>
      <c r="Y8">
        <v>5.8820654768815897E-7</v>
      </c>
      <c r="Z8">
        <v>2.6492087379232899E-3</v>
      </c>
      <c r="AA8">
        <v>8.0521257759166107E-3</v>
      </c>
      <c r="AB8">
        <v>1.8125232661645499E-3</v>
      </c>
      <c r="AD8" t="s">
        <v>18</v>
      </c>
      <c r="AE8" t="s">
        <v>19</v>
      </c>
      <c r="AF8">
        <v>5.9901803449560302E-2</v>
      </c>
      <c r="AG8">
        <v>0</v>
      </c>
      <c r="AH8">
        <v>4.0726825184920198E-2</v>
      </c>
      <c r="AI8">
        <v>1.1472828287017801E-3</v>
      </c>
      <c r="AJ8">
        <v>1.4069067281785501E-2</v>
      </c>
      <c r="AK8">
        <v>3.9586281541527596E-3</v>
      </c>
    </row>
    <row r="9" spans="1:37" x14ac:dyDescent="0.3">
      <c r="A9" t="s">
        <v>20</v>
      </c>
      <c r="B9" t="s">
        <v>17</v>
      </c>
      <c r="C9">
        <v>0.62459317099433698</v>
      </c>
      <c r="D9">
        <v>0</v>
      </c>
      <c r="E9">
        <v>1.4882457246513401E-4</v>
      </c>
      <c r="F9">
        <v>1.01107967619051E-2</v>
      </c>
      <c r="G9">
        <v>1.35089403923698E-2</v>
      </c>
      <c r="H9">
        <v>6.2882286955261393E-2</v>
      </c>
      <c r="I9">
        <v>0.53794232231233596</v>
      </c>
      <c r="K9" t="s">
        <v>20</v>
      </c>
      <c r="L9" t="s">
        <v>17</v>
      </c>
      <c r="M9">
        <v>5.5493199360043897E-2</v>
      </c>
      <c r="N9">
        <v>0</v>
      </c>
      <c r="O9">
        <v>5.4789573859544298E-2</v>
      </c>
      <c r="P9">
        <v>7.0362550049958995E-4</v>
      </c>
      <c r="R9" t="s">
        <v>20</v>
      </c>
      <c r="S9" t="s">
        <v>17</v>
      </c>
      <c r="T9">
        <v>8.3797482076185204E-2</v>
      </c>
      <c r="U9">
        <v>0</v>
      </c>
      <c r="V9">
        <v>2.6235516161152599E-2</v>
      </c>
      <c r="W9">
        <v>7.1882399420670796E-3</v>
      </c>
      <c r="X9">
        <v>2.52851274892738E-2</v>
      </c>
      <c r="Y9">
        <v>1.07486434511759E-6</v>
      </c>
      <c r="Z9">
        <v>8.9981106079989898E-3</v>
      </c>
      <c r="AA9">
        <v>1.47134631160409E-2</v>
      </c>
      <c r="AB9">
        <v>1.3759498953067001E-3</v>
      </c>
      <c r="AD9" t="s">
        <v>20</v>
      </c>
      <c r="AE9" t="s">
        <v>17</v>
      </c>
      <c r="AF9">
        <v>7.7519416468929805E-2</v>
      </c>
      <c r="AG9">
        <v>0</v>
      </c>
      <c r="AH9">
        <v>4.7366355751292499E-2</v>
      </c>
      <c r="AI9">
        <v>1.4398463146463899E-3</v>
      </c>
      <c r="AJ9">
        <v>2.5708081116637499E-2</v>
      </c>
      <c r="AK9">
        <v>3.0051332863534198E-3</v>
      </c>
    </row>
    <row r="10" spans="1:37" x14ac:dyDescent="0.3">
      <c r="A10" t="s">
        <v>21</v>
      </c>
      <c r="B10" t="s">
        <v>22</v>
      </c>
      <c r="C10">
        <v>0.83516490376228203</v>
      </c>
      <c r="D10">
        <v>0</v>
      </c>
      <c r="E10">
        <v>2.0153061982212199E-4</v>
      </c>
      <c r="F10">
        <v>5.8818413950508901E-2</v>
      </c>
      <c r="G10">
        <v>1.2165710759815001E-2</v>
      </c>
      <c r="H10">
        <v>0.102111190430501</v>
      </c>
      <c r="I10">
        <v>0.66186805800163495</v>
      </c>
      <c r="K10" t="s">
        <v>21</v>
      </c>
      <c r="L10" t="s">
        <v>22</v>
      </c>
      <c r="M10">
        <v>2.31820330805067E-2</v>
      </c>
      <c r="N10">
        <v>0</v>
      </c>
      <c r="O10">
        <v>2.2229219435065801E-2</v>
      </c>
      <c r="P10">
        <v>9.5281364544092895E-4</v>
      </c>
      <c r="R10" t="s">
        <v>21</v>
      </c>
      <c r="S10" t="s">
        <v>22</v>
      </c>
      <c r="T10">
        <v>0.103293822796649</v>
      </c>
      <c r="U10">
        <v>0</v>
      </c>
      <c r="V10">
        <v>4.9035122519858601E-2</v>
      </c>
      <c r="W10">
        <v>3.4568032080987501E-3</v>
      </c>
      <c r="X10">
        <v>2.5111431363597898E-2</v>
      </c>
      <c r="Y10">
        <v>1.3224204179753401E-6</v>
      </c>
      <c r="Z10">
        <v>5.3518090711107804E-3</v>
      </c>
      <c r="AA10">
        <v>1.8103002597095699E-2</v>
      </c>
      <c r="AB10">
        <v>2.2343316164694601E-3</v>
      </c>
      <c r="AD10" t="s">
        <v>21</v>
      </c>
      <c r="AE10" t="s">
        <v>22</v>
      </c>
      <c r="AF10">
        <v>0.127092412768157</v>
      </c>
      <c r="AG10">
        <v>0</v>
      </c>
      <c r="AH10">
        <v>8.8529421057066099E-2</v>
      </c>
      <c r="AI10">
        <v>2.05266613576285E-3</v>
      </c>
      <c r="AJ10">
        <v>3.16304499851267E-2</v>
      </c>
      <c r="AK10">
        <v>4.8798755902011801E-3</v>
      </c>
    </row>
    <row r="11" spans="1:37" x14ac:dyDescent="0.3">
      <c r="A11" t="s">
        <v>23</v>
      </c>
      <c r="B11" t="s">
        <v>24</v>
      </c>
      <c r="C11">
        <v>9.6020987849844697E-2</v>
      </c>
      <c r="D11">
        <v>0</v>
      </c>
      <c r="E11">
        <v>3.0894172710799898E-5</v>
      </c>
      <c r="F11">
        <v>1.11344398004398E-3</v>
      </c>
      <c r="G11">
        <v>8.2024233346542996E-4</v>
      </c>
      <c r="H11">
        <v>2.0990752210554998E-2</v>
      </c>
      <c r="I11">
        <v>7.3065655153069398E-2</v>
      </c>
      <c r="K11" t="s">
        <v>23</v>
      </c>
      <c r="L11" t="s">
        <v>24</v>
      </c>
      <c r="M11">
        <v>1.12819051212116E-3</v>
      </c>
      <c r="N11">
        <v>0</v>
      </c>
      <c r="O11">
        <v>9.8212640901040611E-4</v>
      </c>
      <c r="P11">
        <v>1.4606410311075399E-4</v>
      </c>
      <c r="R11" t="s">
        <v>23</v>
      </c>
      <c r="S11" t="s">
        <v>24</v>
      </c>
      <c r="T11">
        <v>1.1991534030148999E-2</v>
      </c>
      <c r="U11">
        <v>0</v>
      </c>
      <c r="V11">
        <v>5.4923984750745699E-3</v>
      </c>
      <c r="W11">
        <v>1.3368178974778201E-4</v>
      </c>
      <c r="X11">
        <v>3.6258454203664E-3</v>
      </c>
      <c r="Y11">
        <v>1.4598621185149201E-7</v>
      </c>
      <c r="Z11">
        <v>2.8170991771292198E-4</v>
      </c>
      <c r="AA11">
        <v>1.9984462558232299E-3</v>
      </c>
      <c r="AB11">
        <v>4.5930618521219398E-4</v>
      </c>
      <c r="AD11" t="s">
        <v>23</v>
      </c>
      <c r="AE11" t="s">
        <v>24</v>
      </c>
      <c r="AF11">
        <v>1.47236316735045E-2</v>
      </c>
      <c r="AG11">
        <v>0</v>
      </c>
      <c r="AH11">
        <v>9.9161342188498498E-3</v>
      </c>
      <c r="AI11">
        <v>3.1257028762568599E-4</v>
      </c>
      <c r="AJ11">
        <v>3.49178286095846E-3</v>
      </c>
      <c r="AK11">
        <v>1.0031443060704701E-3</v>
      </c>
    </row>
    <row r="12" spans="1:37" x14ac:dyDescent="0.3">
      <c r="A12" t="s">
        <v>25</v>
      </c>
      <c r="B12" t="s">
        <v>26</v>
      </c>
      <c r="C12">
        <v>1.07148809033511E-2</v>
      </c>
      <c r="D12">
        <v>0</v>
      </c>
      <c r="E12">
        <v>2.3639639222163402E-6</v>
      </c>
      <c r="F12">
        <v>6.8545333069946904E-3</v>
      </c>
      <c r="G12">
        <v>1.4525058711311901E-4</v>
      </c>
      <c r="H12">
        <v>1.32386049101045E-3</v>
      </c>
      <c r="I12">
        <v>2.3888725543106302E-3</v>
      </c>
      <c r="K12" t="s">
        <v>25</v>
      </c>
      <c r="L12" t="s">
        <v>26</v>
      </c>
      <c r="M12">
        <v>2.6085593586360498E-4</v>
      </c>
      <c r="N12">
        <v>0</v>
      </c>
      <c r="O12">
        <v>2.4967938572118703E-4</v>
      </c>
      <c r="P12">
        <v>1.1176550142417999E-5</v>
      </c>
      <c r="R12" t="s">
        <v>25</v>
      </c>
      <c r="S12" t="s">
        <v>26</v>
      </c>
      <c r="T12">
        <v>7.3896923214468002E-4</v>
      </c>
      <c r="U12">
        <v>0</v>
      </c>
      <c r="V12">
        <v>3.8089074292452002E-4</v>
      </c>
      <c r="W12">
        <v>8.9773929511596303E-6</v>
      </c>
      <c r="X12">
        <v>2.30650366543986E-4</v>
      </c>
      <c r="Y12">
        <v>4.7731770743949601E-9</v>
      </c>
      <c r="Z12">
        <v>2.4139136858136701E-5</v>
      </c>
      <c r="AA12">
        <v>6.5338953009718995E-5</v>
      </c>
      <c r="AB12">
        <v>2.89678666800837E-5</v>
      </c>
      <c r="AD12" t="s">
        <v>25</v>
      </c>
      <c r="AE12" t="s">
        <v>26</v>
      </c>
      <c r="AF12">
        <v>8.8836934090903599E-4</v>
      </c>
      <c r="AG12">
        <v>0</v>
      </c>
      <c r="AH12">
        <v>6.8767110544129203E-4</v>
      </c>
      <c r="AI12">
        <v>2.3267770114724699E-5</v>
      </c>
      <c r="AJ12">
        <v>1.14163408512978E-4</v>
      </c>
      <c r="AK12">
        <v>6.3267056840041994E-5</v>
      </c>
    </row>
    <row r="13" spans="1:37" x14ac:dyDescent="0.3">
      <c r="A13" t="s">
        <v>27</v>
      </c>
      <c r="B13" t="s">
        <v>28</v>
      </c>
      <c r="C13">
        <v>596.94535306255898</v>
      </c>
      <c r="D13">
        <v>0</v>
      </c>
      <c r="E13">
        <v>2.2417839454589301</v>
      </c>
      <c r="F13">
        <v>35.329798066429497</v>
      </c>
      <c r="G13">
        <v>46.1631476601302</v>
      </c>
      <c r="H13">
        <v>111.597859023971</v>
      </c>
      <c r="I13">
        <v>401.61276436656902</v>
      </c>
      <c r="K13" t="s">
        <v>27</v>
      </c>
      <c r="L13" t="s">
        <v>28</v>
      </c>
      <c r="M13">
        <v>168.29080474978301</v>
      </c>
      <c r="N13">
        <v>0</v>
      </c>
      <c r="O13">
        <v>157.69190744691801</v>
      </c>
      <c r="P13">
        <v>10.5988973028646</v>
      </c>
      <c r="R13" t="s">
        <v>27</v>
      </c>
      <c r="S13" t="s">
        <v>28</v>
      </c>
      <c r="T13">
        <v>497.40410808002599</v>
      </c>
      <c r="U13">
        <v>0</v>
      </c>
      <c r="V13">
        <v>134.55216692556701</v>
      </c>
      <c r="W13">
        <v>21.138513280865499</v>
      </c>
      <c r="X13">
        <v>250.70318597355401</v>
      </c>
      <c r="Y13">
        <v>8.0288858937664599E-4</v>
      </c>
      <c r="Z13">
        <v>77.582864201874003</v>
      </c>
      <c r="AA13">
        <v>10.984661992046901</v>
      </c>
      <c r="AB13">
        <v>2.4419128175301799</v>
      </c>
      <c r="AD13" t="s">
        <v>27</v>
      </c>
      <c r="AE13" t="s">
        <v>28</v>
      </c>
      <c r="AF13">
        <v>271.07599019804701</v>
      </c>
      <c r="AG13">
        <v>0</v>
      </c>
      <c r="AH13">
        <v>242.92435384029201</v>
      </c>
      <c r="AI13">
        <v>3.6254566615535802</v>
      </c>
      <c r="AJ13">
        <v>19.192937861133501</v>
      </c>
      <c r="AK13">
        <v>5.3332418350684696</v>
      </c>
    </row>
    <row r="14" spans="1:37" x14ac:dyDescent="0.3">
      <c r="A14" t="s">
        <v>29</v>
      </c>
      <c r="B14" t="s">
        <v>28</v>
      </c>
      <c r="C14">
        <v>4.3515365568941702</v>
      </c>
      <c r="D14">
        <v>0</v>
      </c>
      <c r="E14">
        <v>3.3092035804129201E-3</v>
      </c>
      <c r="F14">
        <v>0.10766034430118</v>
      </c>
      <c r="G14">
        <v>5.5456819032530698E-2</v>
      </c>
      <c r="H14">
        <v>0.85233054805929198</v>
      </c>
      <c r="I14">
        <v>3.3327796419207498</v>
      </c>
      <c r="K14" t="s">
        <v>29</v>
      </c>
      <c r="L14" t="s">
        <v>28</v>
      </c>
      <c r="M14">
        <v>0.211952523641423</v>
      </c>
      <c r="N14">
        <v>0</v>
      </c>
      <c r="O14">
        <v>0.19630698878230601</v>
      </c>
      <c r="P14">
        <v>1.5645534859117301E-2</v>
      </c>
      <c r="R14" t="s">
        <v>29</v>
      </c>
      <c r="S14" t="s">
        <v>28</v>
      </c>
      <c r="T14">
        <v>1.59306304517782</v>
      </c>
      <c r="U14">
        <v>0</v>
      </c>
      <c r="V14">
        <v>1.03680402890275</v>
      </c>
      <c r="W14">
        <v>2.3661090834666498E-2</v>
      </c>
      <c r="X14">
        <v>0.35500216460536699</v>
      </c>
      <c r="Y14">
        <v>6.65954681097166E-6</v>
      </c>
      <c r="Z14">
        <v>6.7782839097200898E-2</v>
      </c>
      <c r="AA14">
        <v>9.1156111471476398E-2</v>
      </c>
      <c r="AB14">
        <v>1.8650150719549299E-2</v>
      </c>
      <c r="AD14" t="s">
        <v>29</v>
      </c>
      <c r="AE14" t="s">
        <v>28</v>
      </c>
      <c r="AF14">
        <v>2.1028817445749701</v>
      </c>
      <c r="AG14">
        <v>0</v>
      </c>
      <c r="AH14">
        <v>1.8718758234116399</v>
      </c>
      <c r="AI14">
        <v>3.10007876423181E-2</v>
      </c>
      <c r="AJ14">
        <v>0.15927240855369701</v>
      </c>
      <c r="AK14">
        <v>4.0732724967307898E-2</v>
      </c>
    </row>
    <row r="15" spans="1:37" x14ac:dyDescent="0.3">
      <c r="A15" t="s">
        <v>30</v>
      </c>
      <c r="B15" t="s">
        <v>28</v>
      </c>
      <c r="C15">
        <v>6.3548436581369101</v>
      </c>
      <c r="D15">
        <v>0</v>
      </c>
      <c r="E15">
        <v>6.9606727565146298E-3</v>
      </c>
      <c r="F15">
        <v>0.17080365911804599</v>
      </c>
      <c r="G15">
        <v>0.11154878152617501</v>
      </c>
      <c r="H15">
        <v>1.2432292110207299</v>
      </c>
      <c r="I15">
        <v>4.8223013337154397</v>
      </c>
      <c r="K15" t="s">
        <v>30</v>
      </c>
      <c r="L15" t="s">
        <v>28</v>
      </c>
      <c r="M15">
        <v>0.47159097332393801</v>
      </c>
      <c r="N15">
        <v>0</v>
      </c>
      <c r="O15">
        <v>0.43868171112098803</v>
      </c>
      <c r="P15">
        <v>3.2909262202950401E-2</v>
      </c>
      <c r="R15" t="s">
        <v>30</v>
      </c>
      <c r="S15" t="s">
        <v>28</v>
      </c>
      <c r="T15">
        <v>2.54715425597864</v>
      </c>
      <c r="U15">
        <v>0</v>
      </c>
      <c r="V15">
        <v>1.4379331309232299</v>
      </c>
      <c r="W15">
        <v>5.4713393223672503E-2</v>
      </c>
      <c r="X15">
        <v>0.74845439345328502</v>
      </c>
      <c r="Y15">
        <v>9.6363535756359197E-6</v>
      </c>
      <c r="Z15">
        <v>0.14694357697893501</v>
      </c>
      <c r="AA15">
        <v>0.13189658034566001</v>
      </c>
      <c r="AB15">
        <v>2.7203544700286599E-2</v>
      </c>
      <c r="AD15" t="s">
        <v>30</v>
      </c>
      <c r="AE15" t="s">
        <v>28</v>
      </c>
      <c r="AF15">
        <v>2.9291407628984101</v>
      </c>
      <c r="AG15">
        <v>0</v>
      </c>
      <c r="AH15">
        <v>2.59608584580609</v>
      </c>
      <c r="AI15">
        <v>4.3185069660554298E-2</v>
      </c>
      <c r="AJ15">
        <v>0.23045614498435399</v>
      </c>
      <c r="AK15">
        <v>5.9413702447420703E-2</v>
      </c>
    </row>
    <row r="16" spans="1:37" x14ac:dyDescent="0.3">
      <c r="A16" t="s">
        <v>31</v>
      </c>
      <c r="B16" t="s">
        <v>28</v>
      </c>
      <c r="C16">
        <v>27.020624134477199</v>
      </c>
      <c r="D16">
        <v>0</v>
      </c>
      <c r="E16">
        <v>0.100337565474498</v>
      </c>
      <c r="F16">
        <v>0.45013142414054902</v>
      </c>
      <c r="G16">
        <v>0.39073713393432002</v>
      </c>
      <c r="H16">
        <v>3.3518106183249099</v>
      </c>
      <c r="I16">
        <v>22.727607392603002</v>
      </c>
      <c r="K16" t="s">
        <v>31</v>
      </c>
      <c r="L16" t="s">
        <v>28</v>
      </c>
      <c r="M16">
        <v>3.00566670582017</v>
      </c>
      <c r="N16">
        <v>0</v>
      </c>
      <c r="O16">
        <v>2.5312822069720902</v>
      </c>
      <c r="P16">
        <v>0.47438449884807199</v>
      </c>
      <c r="R16" t="s">
        <v>31</v>
      </c>
      <c r="S16" t="s">
        <v>28</v>
      </c>
      <c r="T16">
        <v>9.3133806645597197</v>
      </c>
      <c r="U16">
        <v>0</v>
      </c>
      <c r="V16">
        <v>2.4277145329237499</v>
      </c>
      <c r="W16">
        <v>0.43083011965640799</v>
      </c>
      <c r="X16">
        <v>5.2880317429400696</v>
      </c>
      <c r="Y16">
        <v>4.5420451136982598E-5</v>
      </c>
      <c r="Z16">
        <v>0.47178532685183799</v>
      </c>
      <c r="AA16">
        <v>0.62163135044581896</v>
      </c>
      <c r="AB16">
        <v>7.3342171290693994E-2</v>
      </c>
      <c r="AD16" t="s">
        <v>31</v>
      </c>
      <c r="AE16" t="s">
        <v>28</v>
      </c>
      <c r="AF16">
        <v>5.7427470405725503</v>
      </c>
      <c r="AG16">
        <v>0</v>
      </c>
      <c r="AH16">
        <v>4.3830656617812096</v>
      </c>
      <c r="AI16">
        <v>0.113354298556085</v>
      </c>
      <c r="AJ16">
        <v>1.08614464730677</v>
      </c>
      <c r="AK16">
        <v>0.16018243292849099</v>
      </c>
    </row>
    <row r="17" spans="1:44" x14ac:dyDescent="0.3">
      <c r="A17" t="s">
        <v>32</v>
      </c>
      <c r="B17" t="s">
        <v>28</v>
      </c>
      <c r="C17">
        <v>181.10517024854201</v>
      </c>
      <c r="D17">
        <v>0</v>
      </c>
      <c r="E17">
        <v>6.4460024255190596E-2</v>
      </c>
      <c r="F17">
        <v>2.0148777401567601</v>
      </c>
      <c r="G17">
        <v>1.79414840232622</v>
      </c>
      <c r="H17">
        <v>28.010583709259802</v>
      </c>
      <c r="I17">
        <v>149.22110037254399</v>
      </c>
      <c r="K17" t="s">
        <v>32</v>
      </c>
      <c r="L17" t="s">
        <v>28</v>
      </c>
      <c r="M17">
        <v>3.3725973687063</v>
      </c>
      <c r="N17">
        <v>0</v>
      </c>
      <c r="O17">
        <v>3.0678377706982101</v>
      </c>
      <c r="P17">
        <v>0.304759598008086</v>
      </c>
      <c r="R17" t="s">
        <v>32</v>
      </c>
      <c r="S17" t="s">
        <v>28</v>
      </c>
      <c r="T17">
        <v>35.791890662668102</v>
      </c>
      <c r="U17">
        <v>0</v>
      </c>
      <c r="V17">
        <v>21.593015736277</v>
      </c>
      <c r="W17">
        <v>0.37260519091693101</v>
      </c>
      <c r="X17">
        <v>6.9886001081647899</v>
      </c>
      <c r="Y17">
        <v>2.9815046712646501E-4</v>
      </c>
      <c r="Z17">
        <v>2.1430593126646702</v>
      </c>
      <c r="AA17">
        <v>4.0814025256734796</v>
      </c>
      <c r="AB17">
        <v>0.61290963850413904</v>
      </c>
      <c r="AD17" t="s">
        <v>32</v>
      </c>
      <c r="AE17" t="s">
        <v>28</v>
      </c>
      <c r="AF17">
        <v>48.208564283579598</v>
      </c>
      <c r="AG17">
        <v>0</v>
      </c>
      <c r="AH17">
        <v>38.984651815930697</v>
      </c>
      <c r="AI17">
        <v>0.75406591309832705</v>
      </c>
      <c r="AJ17">
        <v>7.1312257520011597</v>
      </c>
      <c r="AK17">
        <v>1.3386208025494299</v>
      </c>
    </row>
    <row r="18" spans="1:44" x14ac:dyDescent="0.3">
      <c r="A18" t="s">
        <v>33</v>
      </c>
      <c r="B18" t="s">
        <v>34</v>
      </c>
      <c r="C18">
        <v>6.9059990512060496</v>
      </c>
      <c r="D18">
        <v>0</v>
      </c>
      <c r="E18">
        <v>1.3610778595559501E-3</v>
      </c>
      <c r="F18">
        <v>3.3884584908339899</v>
      </c>
      <c r="G18">
        <v>0.26368976638012998</v>
      </c>
      <c r="H18">
        <v>0.23960189580900501</v>
      </c>
      <c r="I18">
        <v>3.0128878203233702</v>
      </c>
      <c r="K18" t="s">
        <v>33</v>
      </c>
      <c r="L18" t="s">
        <v>34</v>
      </c>
      <c r="M18">
        <v>0.19240656879406101</v>
      </c>
      <c r="N18">
        <v>0</v>
      </c>
      <c r="O18">
        <v>0.185971548857394</v>
      </c>
      <c r="P18">
        <v>6.4350199366668996E-3</v>
      </c>
      <c r="R18" t="s">
        <v>33</v>
      </c>
      <c r="S18" t="s">
        <v>34</v>
      </c>
      <c r="T18">
        <v>1.19994816845584</v>
      </c>
      <c r="U18">
        <v>0</v>
      </c>
      <c r="V18">
        <v>0.31890689560095897</v>
      </c>
      <c r="W18">
        <v>4.2681639016574E-2</v>
      </c>
      <c r="X18">
        <v>0.55133298977784595</v>
      </c>
      <c r="Y18">
        <v>6.0200236136659203E-6</v>
      </c>
      <c r="Z18">
        <v>0.19937117935465901</v>
      </c>
      <c r="AA18">
        <v>8.2406629586524602E-2</v>
      </c>
      <c r="AB18">
        <v>5.2428150956632001E-3</v>
      </c>
      <c r="AD18" t="s">
        <v>33</v>
      </c>
      <c r="AE18" t="s">
        <v>34</v>
      </c>
      <c r="AF18">
        <v>0.74564241577307899</v>
      </c>
      <c r="AG18">
        <v>0</v>
      </c>
      <c r="AH18">
        <v>0.575763683173519</v>
      </c>
      <c r="AI18">
        <v>1.44433147290209E-2</v>
      </c>
      <c r="AJ18">
        <v>0.14398488597944201</v>
      </c>
      <c r="AK18">
        <v>1.1450531891096599E-2</v>
      </c>
    </row>
    <row r="19" spans="1:44" x14ac:dyDescent="0.3">
      <c r="A19" t="s">
        <v>35</v>
      </c>
      <c r="B19" t="s">
        <v>36</v>
      </c>
      <c r="C19">
        <v>0.14670259541591399</v>
      </c>
      <c r="D19">
        <v>0</v>
      </c>
      <c r="E19">
        <v>4.2065617825175899E-4</v>
      </c>
      <c r="F19">
        <v>1.16590072113691E-2</v>
      </c>
      <c r="G19">
        <v>4.7046879391644397E-3</v>
      </c>
      <c r="H19">
        <v>3.3670592510046303E-2</v>
      </c>
      <c r="I19">
        <v>9.6247651577082802E-2</v>
      </c>
      <c r="K19" t="s">
        <v>35</v>
      </c>
      <c r="L19" t="s">
        <v>36</v>
      </c>
      <c r="M19">
        <v>3.4724500278182698E-2</v>
      </c>
      <c r="N19">
        <v>0</v>
      </c>
      <c r="O19">
        <v>3.2735686140062503E-2</v>
      </c>
      <c r="P19">
        <v>1.9888141381202199E-3</v>
      </c>
      <c r="R19" t="s">
        <v>35</v>
      </c>
      <c r="S19" t="s">
        <v>36</v>
      </c>
      <c r="T19">
        <v>0.14014344979555901</v>
      </c>
      <c r="U19">
        <v>0</v>
      </c>
      <c r="V19">
        <v>6.9734753623025905E-2</v>
      </c>
      <c r="W19">
        <v>4.6144068997806898E-3</v>
      </c>
      <c r="X19">
        <v>5.5781165575905303E-2</v>
      </c>
      <c r="Y19">
        <v>1.9243460733211801E-7</v>
      </c>
      <c r="Z19">
        <v>6.6436671663443097E-3</v>
      </c>
      <c r="AA19">
        <v>2.6325057733858001E-3</v>
      </c>
      <c r="AB19">
        <v>7.3675832250928101E-4</v>
      </c>
      <c r="AD19" t="s">
        <v>35</v>
      </c>
      <c r="AE19" t="s">
        <v>36</v>
      </c>
      <c r="AF19">
        <v>0.13401611909695699</v>
      </c>
      <c r="AG19">
        <v>0</v>
      </c>
      <c r="AH19">
        <v>0.12590112985784499</v>
      </c>
      <c r="AI19">
        <v>1.90623496473967E-3</v>
      </c>
      <c r="AJ19">
        <v>4.5996426526388797E-3</v>
      </c>
      <c r="AK19">
        <v>1.6091116217332999E-3</v>
      </c>
    </row>
    <row r="20" spans="1:44" x14ac:dyDescent="0.3">
      <c r="A20" t="s">
        <v>37</v>
      </c>
      <c r="B20" t="s">
        <v>38</v>
      </c>
      <c r="C20">
        <v>52.5126616521868</v>
      </c>
      <c r="D20">
        <v>0</v>
      </c>
      <c r="E20">
        <v>1.4594441800886799E-2</v>
      </c>
      <c r="F20">
        <v>0.65543547822375903</v>
      </c>
      <c r="G20">
        <v>1.41709128276105</v>
      </c>
      <c r="H20">
        <v>10.507389382378401</v>
      </c>
      <c r="I20">
        <v>39.918151067022698</v>
      </c>
      <c r="K20" t="s">
        <v>37</v>
      </c>
      <c r="L20" t="s">
        <v>38</v>
      </c>
      <c r="M20">
        <v>17.618032827232501</v>
      </c>
      <c r="N20">
        <v>0</v>
      </c>
      <c r="O20">
        <v>17.549031981228801</v>
      </c>
      <c r="P20">
        <v>6.9000846003648697E-2</v>
      </c>
      <c r="R20" t="s">
        <v>37</v>
      </c>
      <c r="S20" t="s">
        <v>38</v>
      </c>
      <c r="T20">
        <v>7.5900959901093001</v>
      </c>
      <c r="U20">
        <v>0</v>
      </c>
      <c r="V20">
        <v>3.0639324981378699</v>
      </c>
      <c r="W20">
        <v>0.200362169463427</v>
      </c>
      <c r="X20">
        <v>2.1237574985162002</v>
      </c>
      <c r="Y20">
        <v>7.9765065741727403E-5</v>
      </c>
      <c r="Z20">
        <v>0.88023171447678905</v>
      </c>
      <c r="AA20">
        <v>1.0918163852872</v>
      </c>
      <c r="AB20">
        <v>0.22991595916207699</v>
      </c>
      <c r="AD20" t="s">
        <v>37</v>
      </c>
      <c r="AE20" t="s">
        <v>38</v>
      </c>
      <c r="AF20">
        <v>8.0872474480728407</v>
      </c>
      <c r="AG20">
        <v>0</v>
      </c>
      <c r="AH20">
        <v>5.5317118750750804</v>
      </c>
      <c r="AI20">
        <v>0.14571441583203201</v>
      </c>
      <c r="AJ20">
        <v>1.90767489031231</v>
      </c>
      <c r="AK20">
        <v>0.50214626685342101</v>
      </c>
    </row>
    <row r="21" spans="1:44" x14ac:dyDescent="0.3">
      <c r="A21" t="s">
        <v>39</v>
      </c>
      <c r="B21" t="s">
        <v>40</v>
      </c>
      <c r="C21">
        <v>1.5093279038634899</v>
      </c>
      <c r="D21">
        <v>0</v>
      </c>
      <c r="E21">
        <v>6.56436382952926E-2</v>
      </c>
      <c r="F21">
        <v>0.266072895415915</v>
      </c>
      <c r="G21">
        <v>1.2630162696876E-2</v>
      </c>
      <c r="H21">
        <v>0.64795795637252396</v>
      </c>
      <c r="I21">
        <v>0.51702325108288305</v>
      </c>
      <c r="K21" t="s">
        <v>39</v>
      </c>
      <c r="L21" t="s">
        <v>40</v>
      </c>
      <c r="M21">
        <v>0.37102274337389701</v>
      </c>
      <c r="N21">
        <v>0</v>
      </c>
      <c r="O21">
        <v>6.0667153883258801E-2</v>
      </c>
      <c r="P21">
        <v>0.31035558949063802</v>
      </c>
      <c r="R21" t="s">
        <v>39</v>
      </c>
      <c r="S21" t="s">
        <v>40</v>
      </c>
      <c r="T21">
        <v>0.23670667674765999</v>
      </c>
      <c r="U21">
        <v>0</v>
      </c>
      <c r="V21">
        <v>0.14431637292319599</v>
      </c>
      <c r="W21">
        <v>2.19932137417797E-3</v>
      </c>
      <c r="X21">
        <v>5.6153185367556001E-2</v>
      </c>
      <c r="Y21">
        <v>1.0330945689625099E-6</v>
      </c>
      <c r="Z21">
        <v>5.7172656652977301E-3</v>
      </c>
      <c r="AA21">
        <v>1.4141297679462501E-2</v>
      </c>
      <c r="AB21">
        <v>1.41782006434009E-2</v>
      </c>
      <c r="AD21" t="s">
        <v>39</v>
      </c>
      <c r="AE21" t="s">
        <v>40</v>
      </c>
      <c r="AF21">
        <v>0.32374363107744403</v>
      </c>
      <c r="AG21">
        <v>0</v>
      </c>
      <c r="AH21">
        <v>0.26055293208760599</v>
      </c>
      <c r="AI21">
        <v>7.5165380238383199E-3</v>
      </c>
      <c r="AJ21">
        <v>2.4708365735335702E-2</v>
      </c>
      <c r="AK21">
        <v>3.0965795230663201E-2</v>
      </c>
    </row>
    <row r="22" spans="1:44" x14ac:dyDescent="0.3">
      <c r="A22" t="s">
        <v>41</v>
      </c>
      <c r="B22" t="s">
        <v>94</v>
      </c>
      <c r="C22">
        <v>3.0570861592544398</v>
      </c>
      <c r="D22">
        <v>0</v>
      </c>
      <c r="E22">
        <v>8.6038800000000002E-4</v>
      </c>
      <c r="F22">
        <v>0.13823632599999999</v>
      </c>
      <c r="G22">
        <v>7.2904673000000003E-2</v>
      </c>
      <c r="H22">
        <v>0.68534052000000001</v>
      </c>
      <c r="I22">
        <v>2.1597442519999999</v>
      </c>
      <c r="K22" t="s">
        <v>41</v>
      </c>
      <c r="L22" t="s">
        <v>42</v>
      </c>
      <c r="M22">
        <v>809.42962899999998</v>
      </c>
      <c r="N22">
        <v>0</v>
      </c>
      <c r="O22">
        <v>805.36181409999995</v>
      </c>
      <c r="P22">
        <v>4.0678149340000003</v>
      </c>
      <c r="R22" t="s">
        <v>41</v>
      </c>
      <c r="S22" t="s">
        <v>42</v>
      </c>
      <c r="T22">
        <v>411.704026</v>
      </c>
      <c r="U22">
        <v>0</v>
      </c>
      <c r="V22">
        <v>164.21760219999999</v>
      </c>
      <c r="W22">
        <v>9.7638016949999997</v>
      </c>
      <c r="X22">
        <v>122.3257196</v>
      </c>
      <c r="Y22">
        <v>4.3155659999999998E-3</v>
      </c>
      <c r="Z22">
        <v>41.324426410000001</v>
      </c>
      <c r="AA22">
        <v>59.071978549999997</v>
      </c>
      <c r="AB22">
        <v>14.99618195</v>
      </c>
      <c r="AD22" t="s">
        <v>41</v>
      </c>
      <c r="AE22" t="s">
        <v>42</v>
      </c>
      <c r="AF22">
        <v>440.68338990000001</v>
      </c>
      <c r="AG22">
        <v>0</v>
      </c>
      <c r="AH22">
        <v>296.48318310000002</v>
      </c>
      <c r="AI22">
        <v>8.2344605560000002</v>
      </c>
      <c r="AJ22">
        <v>103.2134449</v>
      </c>
      <c r="AK22">
        <v>32.752301340000002</v>
      </c>
    </row>
    <row r="25" spans="1:44" x14ac:dyDescent="0.3">
      <c r="A25" s="1" t="s">
        <v>95</v>
      </c>
      <c r="B25" s="1" t="s">
        <v>115</v>
      </c>
      <c r="C25" s="1"/>
      <c r="D25" s="1"/>
      <c r="E25" s="1"/>
      <c r="F25" s="1"/>
      <c r="J25" s="1" t="s">
        <v>95</v>
      </c>
      <c r="K25" s="1" t="s">
        <v>116</v>
      </c>
      <c r="L25" s="1"/>
      <c r="M25" s="1"/>
      <c r="N25" s="1"/>
      <c r="S25" s="1" t="s">
        <v>95</v>
      </c>
      <c r="T25" s="1" t="s">
        <v>123</v>
      </c>
      <c r="U25" s="1"/>
      <c r="V25" s="1"/>
      <c r="AD25" s="1" t="s">
        <v>95</v>
      </c>
      <c r="AE25" s="1" t="s">
        <v>125</v>
      </c>
      <c r="AF25" s="1"/>
      <c r="AG25" s="1"/>
      <c r="AH25" s="1"/>
      <c r="AK25" s="1" t="s">
        <v>95</v>
      </c>
      <c r="AL25" s="1" t="s">
        <v>129</v>
      </c>
      <c r="AM25" s="1"/>
      <c r="AN25" s="1"/>
    </row>
    <row r="26" spans="1:44" x14ac:dyDescent="0.3">
      <c r="A26" s="1" t="s">
        <v>97</v>
      </c>
      <c r="B26" s="1" t="s">
        <v>98</v>
      </c>
      <c r="C26" s="1"/>
      <c r="D26" s="1"/>
      <c r="E26" s="1"/>
      <c r="F26" s="1"/>
      <c r="J26" s="1" t="s">
        <v>97</v>
      </c>
      <c r="K26" s="1" t="s">
        <v>98</v>
      </c>
      <c r="L26" s="1"/>
      <c r="M26" s="1"/>
      <c r="N26" s="1"/>
      <c r="S26" s="1" t="s">
        <v>97</v>
      </c>
      <c r="T26" s="1" t="s">
        <v>98</v>
      </c>
      <c r="U26" s="1"/>
      <c r="V26" s="1"/>
      <c r="AD26" s="1" t="s">
        <v>97</v>
      </c>
      <c r="AE26" s="1" t="s">
        <v>98</v>
      </c>
      <c r="AF26" s="1"/>
      <c r="AG26" s="1"/>
      <c r="AH26" s="1"/>
      <c r="AK26" s="1" t="s">
        <v>97</v>
      </c>
      <c r="AL26" s="1" t="s">
        <v>98</v>
      </c>
      <c r="AM26" s="1"/>
      <c r="AN26" s="1"/>
    </row>
    <row r="27" spans="1:44" x14ac:dyDescent="0.3">
      <c r="A27" t="s">
        <v>85</v>
      </c>
      <c r="B27" t="s">
        <v>86</v>
      </c>
      <c r="C27" t="s">
        <v>87</v>
      </c>
      <c r="D27" t="s">
        <v>112</v>
      </c>
      <c r="E27" t="s">
        <v>113</v>
      </c>
      <c r="F27" t="s">
        <v>114</v>
      </c>
      <c r="G27" t="s">
        <v>93</v>
      </c>
      <c r="H27" t="s">
        <v>92</v>
      </c>
      <c r="J27" t="s">
        <v>85</v>
      </c>
      <c r="K27" t="s">
        <v>86</v>
      </c>
      <c r="L27" t="s">
        <v>87</v>
      </c>
      <c r="M27" t="s">
        <v>117</v>
      </c>
      <c r="N27" t="s">
        <v>118</v>
      </c>
      <c r="O27" t="s">
        <v>119</v>
      </c>
      <c r="P27" t="s">
        <v>92</v>
      </c>
      <c r="Q27" t="s">
        <v>93</v>
      </c>
      <c r="S27" t="s">
        <v>85</v>
      </c>
      <c r="T27" t="s">
        <v>86</v>
      </c>
      <c r="U27" t="s">
        <v>87</v>
      </c>
      <c r="V27" t="s">
        <v>120</v>
      </c>
      <c r="W27" t="s">
        <v>121</v>
      </c>
      <c r="X27" t="s">
        <v>122</v>
      </c>
      <c r="Y27" t="s">
        <v>118</v>
      </c>
      <c r="Z27" t="s">
        <v>119</v>
      </c>
      <c r="AA27" t="s">
        <v>93</v>
      </c>
      <c r="AB27" t="s">
        <v>92</v>
      </c>
      <c r="AD27" t="s">
        <v>85</v>
      </c>
      <c r="AE27" t="s">
        <v>86</v>
      </c>
      <c r="AF27" t="s">
        <v>87</v>
      </c>
      <c r="AG27" t="s">
        <v>124</v>
      </c>
      <c r="AH27" t="s">
        <v>93</v>
      </c>
      <c r="AI27" t="s">
        <v>92</v>
      </c>
      <c r="AK27" t="s">
        <v>85</v>
      </c>
      <c r="AL27" t="s">
        <v>86</v>
      </c>
      <c r="AM27" t="s">
        <v>87</v>
      </c>
      <c r="AN27" t="s">
        <v>126</v>
      </c>
      <c r="AO27" t="s">
        <v>127</v>
      </c>
      <c r="AP27" t="s">
        <v>128</v>
      </c>
      <c r="AQ27" t="s">
        <v>93</v>
      </c>
      <c r="AR27" t="s">
        <v>92</v>
      </c>
    </row>
    <row r="28" spans="1:44" x14ac:dyDescent="0.3">
      <c r="A28" t="s">
        <v>10</v>
      </c>
      <c r="B28" t="s">
        <v>11</v>
      </c>
      <c r="C28">
        <v>4.5830615394665202</v>
      </c>
      <c r="D28">
        <v>0</v>
      </c>
      <c r="E28">
        <v>0.12643116848324101</v>
      </c>
      <c r="F28">
        <v>0.50508091691501</v>
      </c>
      <c r="G28">
        <v>3.3559831984119302</v>
      </c>
      <c r="H28">
        <v>0.59556625565633803</v>
      </c>
      <c r="J28" t="s">
        <v>10</v>
      </c>
      <c r="K28" t="s">
        <v>11</v>
      </c>
      <c r="L28">
        <v>15.6094751886483</v>
      </c>
      <c r="M28">
        <v>0</v>
      </c>
      <c r="N28">
        <v>0.13114733566914</v>
      </c>
      <c r="O28">
        <v>2.3368986722239801E-2</v>
      </c>
      <c r="P28">
        <v>2.3293120717137499</v>
      </c>
      <c r="Q28">
        <v>13.125646794543201</v>
      </c>
      <c r="S28" t="s">
        <v>10</v>
      </c>
      <c r="T28" t="s">
        <v>11</v>
      </c>
      <c r="U28">
        <v>45.123397769757901</v>
      </c>
      <c r="V28">
        <v>0</v>
      </c>
      <c r="W28">
        <v>2.0871072540492501</v>
      </c>
      <c r="X28">
        <v>0.256424898860865</v>
      </c>
      <c r="Y28">
        <v>0.38733330665979598</v>
      </c>
      <c r="Z28">
        <v>6.9002159014314501E-2</v>
      </c>
      <c r="AA28">
        <v>35.9446976103578</v>
      </c>
      <c r="AB28">
        <v>6.3788325408158499</v>
      </c>
      <c r="AD28" t="s">
        <v>10</v>
      </c>
      <c r="AE28" t="s">
        <v>11</v>
      </c>
      <c r="AF28">
        <v>16.296076623479699</v>
      </c>
      <c r="AG28">
        <v>0</v>
      </c>
      <c r="AH28">
        <v>13.839999773290399</v>
      </c>
      <c r="AI28">
        <v>2.45607685018931</v>
      </c>
      <c r="AK28" t="s">
        <v>10</v>
      </c>
      <c r="AL28" t="s">
        <v>11</v>
      </c>
      <c r="AM28">
        <v>27.670254343526</v>
      </c>
      <c r="AN28">
        <v>0</v>
      </c>
      <c r="AO28">
        <v>9.7770518344158894</v>
      </c>
      <c r="AP28">
        <v>1.75784150448414</v>
      </c>
      <c r="AQ28">
        <v>13.703502145702</v>
      </c>
      <c r="AR28">
        <v>2.43185885892394</v>
      </c>
    </row>
    <row r="29" spans="1:44" x14ac:dyDescent="0.3">
      <c r="A29" t="s">
        <v>12</v>
      </c>
      <c r="B29" t="s">
        <v>13</v>
      </c>
      <c r="C29">
        <v>1.5525211514848001E-6</v>
      </c>
      <c r="D29">
        <v>0</v>
      </c>
      <c r="E29">
        <v>4.6543079776826599E-8</v>
      </c>
      <c r="F29">
        <v>1.86078715156191E-7</v>
      </c>
      <c r="G29">
        <v>7.1944030730154303E-7</v>
      </c>
      <c r="H29">
        <v>6.0045904925023895E-7</v>
      </c>
      <c r="J29" t="s">
        <v>12</v>
      </c>
      <c r="K29" t="s">
        <v>13</v>
      </c>
      <c r="L29">
        <v>5.2137769368220998E-6</v>
      </c>
      <c r="M29">
        <v>0</v>
      </c>
      <c r="N29">
        <v>2.8177132260477299E-8</v>
      </c>
      <c r="O29">
        <v>2.3335540709603198E-8</v>
      </c>
      <c r="P29">
        <v>2.3484482186255199E-6</v>
      </c>
      <c r="Q29">
        <v>2.8138160452265001E-6</v>
      </c>
      <c r="S29" t="s">
        <v>12</v>
      </c>
      <c r="T29" t="s">
        <v>13</v>
      </c>
      <c r="U29">
        <v>1.44126009508157E-5</v>
      </c>
      <c r="V29">
        <v>0</v>
      </c>
      <c r="W29">
        <v>1.05541276735305E-7</v>
      </c>
      <c r="X29">
        <v>1.80407144466742E-8</v>
      </c>
      <c r="Y29">
        <v>8.3218936552112796E-8</v>
      </c>
      <c r="Z29">
        <v>6.8903402171120303E-8</v>
      </c>
      <c r="AA29">
        <v>7.7056596461117204E-6</v>
      </c>
      <c r="AB29">
        <v>6.4312369747987902E-6</v>
      </c>
      <c r="AD29" t="s">
        <v>12</v>
      </c>
      <c r="AE29" t="s">
        <v>13</v>
      </c>
      <c r="AF29">
        <v>5.4432101801292004E-6</v>
      </c>
      <c r="AG29">
        <v>0</v>
      </c>
      <c r="AH29">
        <v>2.9669557645573199E-6</v>
      </c>
      <c r="AI29">
        <v>2.47625441557188E-6</v>
      </c>
      <c r="AK29" t="s">
        <v>12</v>
      </c>
      <c r="AL29" t="s">
        <v>13</v>
      </c>
      <c r="AM29">
        <v>9.2545769704920994E-6</v>
      </c>
      <c r="AN29">
        <v>0</v>
      </c>
      <c r="AO29">
        <v>2.1432663744744902E-6</v>
      </c>
      <c r="AP29">
        <v>1.7217791039246799E-6</v>
      </c>
      <c r="AQ29">
        <v>2.93769402583358E-6</v>
      </c>
      <c r="AR29">
        <v>2.4518374662593502E-6</v>
      </c>
    </row>
    <row r="30" spans="1:44" x14ac:dyDescent="0.3">
      <c r="A30" t="s">
        <v>14</v>
      </c>
      <c r="B30" t="s">
        <v>15</v>
      </c>
      <c r="C30">
        <v>0.295715412804477</v>
      </c>
      <c r="D30">
        <v>0</v>
      </c>
      <c r="E30">
        <v>2.7567101946955499E-3</v>
      </c>
      <c r="F30">
        <v>1.10228744178634E-2</v>
      </c>
      <c r="G30">
        <v>0.133578535855919</v>
      </c>
      <c r="H30">
        <v>0.14835729233599901</v>
      </c>
      <c r="J30" t="s">
        <v>14</v>
      </c>
      <c r="K30" t="s">
        <v>15</v>
      </c>
      <c r="L30">
        <v>1.11363660442737</v>
      </c>
      <c r="M30">
        <v>0</v>
      </c>
      <c r="N30">
        <v>5.1985076886198398E-3</v>
      </c>
      <c r="O30">
        <v>5.7582305703829497E-3</v>
      </c>
      <c r="P30">
        <v>0.58023843285357002</v>
      </c>
      <c r="Q30">
        <v>0.52244143331480197</v>
      </c>
      <c r="S30" t="s">
        <v>14</v>
      </c>
      <c r="T30" t="s">
        <v>15</v>
      </c>
      <c r="U30">
        <v>3.0684712792358102</v>
      </c>
      <c r="V30">
        <v>0</v>
      </c>
      <c r="W30">
        <v>1.46485803532489E-2</v>
      </c>
      <c r="X30">
        <v>1.77065266743114E-3</v>
      </c>
      <c r="Y30">
        <v>1.5353382215575501E-2</v>
      </c>
      <c r="Z30">
        <v>1.7002463339950698E-2</v>
      </c>
      <c r="AA30">
        <v>1.4307103966636601</v>
      </c>
      <c r="AB30">
        <v>1.5889858039959499</v>
      </c>
      <c r="AD30" t="s">
        <v>14</v>
      </c>
      <c r="AE30" t="s">
        <v>15</v>
      </c>
      <c r="AF30">
        <v>1.1626908094029</v>
      </c>
      <c r="AG30">
        <v>0</v>
      </c>
      <c r="AH30">
        <v>0.55087489722613903</v>
      </c>
      <c r="AI30">
        <v>0.61181591217676201</v>
      </c>
      <c r="AK30" t="s">
        <v>14</v>
      </c>
      <c r="AL30" t="s">
        <v>15</v>
      </c>
      <c r="AM30">
        <v>1.9553199251776701</v>
      </c>
      <c r="AN30">
        <v>0</v>
      </c>
      <c r="AO30">
        <v>0.38394754222477401</v>
      </c>
      <c r="AP30">
        <v>0.420147372302072</v>
      </c>
      <c r="AQ30">
        <v>0.54544187068003902</v>
      </c>
      <c r="AR30">
        <v>0.60578313997078503</v>
      </c>
    </row>
    <row r="31" spans="1:44" x14ac:dyDescent="0.3">
      <c r="A31" t="s">
        <v>16</v>
      </c>
      <c r="B31" t="s">
        <v>17</v>
      </c>
      <c r="C31">
        <v>1.2690854990101001E-2</v>
      </c>
      <c r="D31">
        <v>0</v>
      </c>
      <c r="E31">
        <v>5.1753244884125303E-4</v>
      </c>
      <c r="F31">
        <v>2.0691572771426E-3</v>
      </c>
      <c r="G31">
        <v>9.1005233858588996E-3</v>
      </c>
      <c r="H31">
        <v>1.0036418782582799E-3</v>
      </c>
      <c r="J31" t="s">
        <v>16</v>
      </c>
      <c r="K31" t="s">
        <v>17</v>
      </c>
      <c r="L31">
        <v>3.9917867342270999E-2</v>
      </c>
      <c r="M31">
        <v>0</v>
      </c>
      <c r="N31">
        <v>3.5878409633218199E-4</v>
      </c>
      <c r="O31">
        <v>4.0529289715782199E-5</v>
      </c>
      <c r="P31">
        <v>3.9253317663017102E-3</v>
      </c>
      <c r="Q31">
        <v>3.5593222189921399E-2</v>
      </c>
      <c r="S31" t="s">
        <v>16</v>
      </c>
      <c r="T31" t="s">
        <v>17</v>
      </c>
      <c r="U31">
        <v>0.111229025571447</v>
      </c>
      <c r="V31">
        <v>0</v>
      </c>
      <c r="W31">
        <v>1.6317926834920301E-3</v>
      </c>
      <c r="X31">
        <v>1.9603255649217199E-4</v>
      </c>
      <c r="Y31">
        <v>1.0596405155652599E-3</v>
      </c>
      <c r="Z31">
        <v>1.19671790930311E-4</v>
      </c>
      <c r="AA31">
        <v>9.7472347720961597E-2</v>
      </c>
      <c r="AB31">
        <v>1.0749540304005999E-2</v>
      </c>
      <c r="AD31" t="s">
        <v>16</v>
      </c>
      <c r="AE31" t="s">
        <v>17</v>
      </c>
      <c r="AF31">
        <v>4.16693096602576E-2</v>
      </c>
      <c r="AG31">
        <v>0</v>
      </c>
      <c r="AH31">
        <v>3.7530355244870202E-2</v>
      </c>
      <c r="AI31">
        <v>4.1389544153873498E-3</v>
      </c>
      <c r="AK31" t="s">
        <v>16</v>
      </c>
      <c r="AL31" t="s">
        <v>17</v>
      </c>
      <c r="AM31">
        <v>7.1350306677397501E-2</v>
      </c>
      <c r="AN31">
        <v>0</v>
      </c>
      <c r="AO31">
        <v>2.6941791944311799E-2</v>
      </c>
      <c r="AP31">
        <v>3.15016182503511E-3</v>
      </c>
      <c r="AQ31">
        <v>3.7160210394420502E-2</v>
      </c>
      <c r="AR31">
        <v>4.0981425136300499E-3</v>
      </c>
    </row>
    <row r="32" spans="1:44" x14ac:dyDescent="0.3">
      <c r="A32" t="s">
        <v>18</v>
      </c>
      <c r="B32" t="s">
        <v>19</v>
      </c>
      <c r="C32">
        <v>7.2360987140132199E-3</v>
      </c>
      <c r="D32">
        <v>0</v>
      </c>
      <c r="E32">
        <v>1.64291571714965E-4</v>
      </c>
      <c r="F32">
        <v>6.5603976606948798E-4</v>
      </c>
      <c r="G32">
        <v>5.0069492086471396E-3</v>
      </c>
      <c r="H32">
        <v>1.4088181675816201E-3</v>
      </c>
      <c r="J32" t="s">
        <v>18</v>
      </c>
      <c r="K32" t="s">
        <v>19</v>
      </c>
      <c r="L32">
        <v>2.53435861624433E-2</v>
      </c>
      <c r="M32">
        <v>0</v>
      </c>
      <c r="N32">
        <v>1.9580379527543799E-4</v>
      </c>
      <c r="O32">
        <v>5.5000538198750698E-5</v>
      </c>
      <c r="P32">
        <v>5.5100119154001398E-3</v>
      </c>
      <c r="Q32">
        <v>1.9582769913568901E-2</v>
      </c>
      <c r="S32" t="s">
        <v>18</v>
      </c>
      <c r="T32" t="s">
        <v>19</v>
      </c>
      <c r="U32">
        <v>7.0703270878685207E-2</v>
      </c>
      <c r="V32">
        <v>0</v>
      </c>
      <c r="W32">
        <v>1.1640602742522101E-3</v>
      </c>
      <c r="X32">
        <v>8.1738180093637603E-5</v>
      </c>
      <c r="Y32">
        <v>5.7829105797543303E-4</v>
      </c>
      <c r="Z32">
        <v>1.6240138811857E-4</v>
      </c>
      <c r="AA32">
        <v>5.3627585296957297E-2</v>
      </c>
      <c r="AB32">
        <v>1.5089194681288E-2</v>
      </c>
      <c r="AD32" t="s">
        <v>18</v>
      </c>
      <c r="AE32" t="s">
        <v>19</v>
      </c>
      <c r="AF32">
        <v>2.6458422044464702E-2</v>
      </c>
      <c r="AG32">
        <v>0</v>
      </c>
      <c r="AH32">
        <v>2.0648546728987902E-2</v>
      </c>
      <c r="AI32">
        <v>5.8098753154767202E-3</v>
      </c>
      <c r="AK32" t="s">
        <v>18</v>
      </c>
      <c r="AL32" t="s">
        <v>19</v>
      </c>
      <c r="AM32">
        <v>4.48044381492851E-2</v>
      </c>
      <c r="AN32">
        <v>0</v>
      </c>
      <c r="AO32">
        <v>1.45312479005843E-2</v>
      </c>
      <c r="AP32">
        <v>4.0757033375915901E-3</v>
      </c>
      <c r="AQ32">
        <v>2.0444899502593102E-2</v>
      </c>
      <c r="AR32">
        <v>5.7525874085161202E-3</v>
      </c>
    </row>
    <row r="33" spans="1:44" x14ac:dyDescent="0.3">
      <c r="A33" t="s">
        <v>20</v>
      </c>
      <c r="B33" t="s">
        <v>17</v>
      </c>
      <c r="C33">
        <v>1.29517402834123E-2</v>
      </c>
      <c r="D33">
        <v>0</v>
      </c>
      <c r="E33">
        <v>5.4684426476555095E-4</v>
      </c>
      <c r="F33">
        <v>2.18633037387266E-3</v>
      </c>
      <c r="G33">
        <v>9.1490824282236902E-3</v>
      </c>
      <c r="H33">
        <v>1.0694832165504199E-3</v>
      </c>
      <c r="J33" t="s">
        <v>20</v>
      </c>
      <c r="K33" t="s">
        <v>17</v>
      </c>
      <c r="L33">
        <v>4.0370008434445097E-2</v>
      </c>
      <c r="M33">
        <v>0</v>
      </c>
      <c r="N33">
        <v>3.6088534872355798E-4</v>
      </c>
      <c r="O33">
        <v>4.31377057106832E-5</v>
      </c>
      <c r="P33">
        <v>4.1828430377415802E-3</v>
      </c>
      <c r="Q33">
        <v>3.57831423422693E-2</v>
      </c>
      <c r="S33" t="s">
        <v>20</v>
      </c>
      <c r="T33" t="s">
        <v>17</v>
      </c>
      <c r="U33">
        <v>0.112565277518826</v>
      </c>
      <c r="V33">
        <v>0</v>
      </c>
      <c r="W33">
        <v>1.6922698864641199E-3</v>
      </c>
      <c r="X33">
        <v>2.3260562453600699E-4</v>
      </c>
      <c r="Y33">
        <v>1.06584639868097E-3</v>
      </c>
      <c r="Z33">
        <v>1.2737372245658199E-4</v>
      </c>
      <c r="AA33">
        <v>9.7992445704654804E-2</v>
      </c>
      <c r="AB33">
        <v>1.1454736182033E-2</v>
      </c>
      <c r="AD33" t="s">
        <v>20</v>
      </c>
      <c r="AE33" t="s">
        <v>17</v>
      </c>
      <c r="AF33">
        <v>4.2141091500820703E-2</v>
      </c>
      <c r="AG33">
        <v>0</v>
      </c>
      <c r="AH33">
        <v>3.7730611650194298E-2</v>
      </c>
      <c r="AI33">
        <v>4.4104798506264297E-3</v>
      </c>
      <c r="AK33" t="s">
        <v>20</v>
      </c>
      <c r="AL33" t="s">
        <v>17</v>
      </c>
      <c r="AM33">
        <v>7.2230101692542598E-2</v>
      </c>
      <c r="AN33">
        <v>0</v>
      </c>
      <c r="AO33">
        <v>2.7150786359798802E-2</v>
      </c>
      <c r="AP33">
        <v>3.3538329821071102E-3</v>
      </c>
      <c r="AQ33">
        <v>3.73584917628344E-2</v>
      </c>
      <c r="AR33">
        <v>4.3669905878022299E-3</v>
      </c>
    </row>
    <row r="34" spans="1:44" x14ac:dyDescent="0.3">
      <c r="A34" t="s">
        <v>21</v>
      </c>
      <c r="B34" t="s">
        <v>22</v>
      </c>
      <c r="C34">
        <v>1.47388076289072E-2</v>
      </c>
      <c r="D34">
        <v>0</v>
      </c>
      <c r="E34">
        <v>3.4937110933433598E-4</v>
      </c>
      <c r="F34">
        <v>1.3960038747727701E-3</v>
      </c>
      <c r="G34">
        <v>1.12567559174712E-2</v>
      </c>
      <c r="H34">
        <v>1.73667672732886E-3</v>
      </c>
      <c r="J34" t="s">
        <v>21</v>
      </c>
      <c r="K34" t="s">
        <v>22</v>
      </c>
      <c r="L34">
        <v>5.1327084409034003E-2</v>
      </c>
      <c r="M34">
        <v>0</v>
      </c>
      <c r="N34">
        <v>4.40034611769472E-4</v>
      </c>
      <c r="O34">
        <v>6.8251810606325601E-5</v>
      </c>
      <c r="P34">
        <v>6.7922956137924503E-3</v>
      </c>
      <c r="Q34">
        <v>4.4026502372865803E-2</v>
      </c>
      <c r="S34" t="s">
        <v>21</v>
      </c>
      <c r="T34" t="s">
        <v>22</v>
      </c>
      <c r="U34">
        <v>0.14303806465204</v>
      </c>
      <c r="V34">
        <v>0</v>
      </c>
      <c r="W34">
        <v>2.1833910814101402E-3</v>
      </c>
      <c r="X34">
        <v>1.8584379104644299E-4</v>
      </c>
      <c r="Y34">
        <v>1.2996075012438599E-3</v>
      </c>
      <c r="Z34">
        <v>2.015287331006E-4</v>
      </c>
      <c r="AA34">
        <v>0.12056695866287501</v>
      </c>
      <c r="AB34">
        <v>1.86007348823636E-2</v>
      </c>
      <c r="AD34" t="s">
        <v>21</v>
      </c>
      <c r="AE34" t="s">
        <v>22</v>
      </c>
      <c r="AF34">
        <v>5.3584552937419497E-2</v>
      </c>
      <c r="AG34">
        <v>0</v>
      </c>
      <c r="AH34">
        <v>4.6422610055036999E-2</v>
      </c>
      <c r="AI34">
        <v>7.1619428823825101E-3</v>
      </c>
      <c r="AK34" t="s">
        <v>21</v>
      </c>
      <c r="AL34" t="s">
        <v>22</v>
      </c>
      <c r="AM34">
        <v>9.0786131606700196E-2</v>
      </c>
      <c r="AN34">
        <v>0</v>
      </c>
      <c r="AO34">
        <v>3.2614708151786298E-2</v>
      </c>
      <c r="AP34">
        <v>5.1153355148981696E-3</v>
      </c>
      <c r="AQ34">
        <v>4.5964764940933898E-2</v>
      </c>
      <c r="AR34">
        <v>7.0913229990818604E-3</v>
      </c>
    </row>
    <row r="35" spans="1:44" x14ac:dyDescent="0.3">
      <c r="A35" t="s">
        <v>23</v>
      </c>
      <c r="B35" t="s">
        <v>24</v>
      </c>
      <c r="C35">
        <v>1.70440702110215E-3</v>
      </c>
      <c r="D35">
        <v>0</v>
      </c>
      <c r="E35">
        <v>2.1011496046162299E-5</v>
      </c>
      <c r="F35">
        <v>8.3723075262981094E-5</v>
      </c>
      <c r="G35">
        <v>1.24266798546362E-3</v>
      </c>
      <c r="H35">
        <v>3.5700446432938702E-4</v>
      </c>
      <c r="J35" t="s">
        <v>23</v>
      </c>
      <c r="K35" t="s">
        <v>24</v>
      </c>
      <c r="L35">
        <v>6.3187386824578003E-3</v>
      </c>
      <c r="M35">
        <v>0</v>
      </c>
      <c r="N35">
        <v>4.8352381841339303E-5</v>
      </c>
      <c r="O35">
        <v>1.3889098217075E-5</v>
      </c>
      <c r="P35">
        <v>1.3962759015104401E-3</v>
      </c>
      <c r="Q35">
        <v>4.8602213008889401E-3</v>
      </c>
      <c r="S35" t="s">
        <v>23</v>
      </c>
      <c r="T35" t="s">
        <v>24</v>
      </c>
      <c r="U35">
        <v>1.78622331637062E-2</v>
      </c>
      <c r="V35">
        <v>0</v>
      </c>
      <c r="W35">
        <v>5.19864401372988E-4</v>
      </c>
      <c r="X35">
        <v>2.5086533100046298E-5</v>
      </c>
      <c r="Y35">
        <v>1.4280494456697399E-4</v>
      </c>
      <c r="Z35">
        <v>4.1010668125533701E-5</v>
      </c>
      <c r="AA35">
        <v>1.3309758231056901E-2</v>
      </c>
      <c r="AB35">
        <v>3.8237083854838301E-3</v>
      </c>
      <c r="AD35" t="s">
        <v>23</v>
      </c>
      <c r="AE35" t="s">
        <v>24</v>
      </c>
      <c r="AF35">
        <v>6.5969984234244897E-3</v>
      </c>
      <c r="AG35">
        <v>0</v>
      </c>
      <c r="AH35">
        <v>5.1247350189850003E-3</v>
      </c>
      <c r="AI35">
        <v>1.4722634044394901E-3</v>
      </c>
      <c r="AK35" t="s">
        <v>23</v>
      </c>
      <c r="AL35" t="s">
        <v>24</v>
      </c>
      <c r="AM35">
        <v>1.1112315491570201E-2</v>
      </c>
      <c r="AN35">
        <v>0</v>
      </c>
      <c r="AO35">
        <v>3.5597813344854599E-3</v>
      </c>
      <c r="AP35">
        <v>1.02059582570468E-3</v>
      </c>
      <c r="AQ35">
        <v>5.0741920930284503E-3</v>
      </c>
      <c r="AR35">
        <v>1.45774623835165E-3</v>
      </c>
    </row>
    <row r="36" spans="1:44" x14ac:dyDescent="0.3">
      <c r="A36" t="s">
        <v>25</v>
      </c>
      <c r="B36" t="s">
        <v>26</v>
      </c>
      <c r="C36">
        <v>7.0072263526658099E-5</v>
      </c>
      <c r="D36">
        <v>0</v>
      </c>
      <c r="E36">
        <v>1.39008804777616E-6</v>
      </c>
      <c r="F36">
        <v>5.5374744064066102E-6</v>
      </c>
      <c r="G36">
        <v>4.0628875975685798E-5</v>
      </c>
      <c r="H36">
        <v>2.2515825096789602E-5</v>
      </c>
      <c r="J36" t="s">
        <v>25</v>
      </c>
      <c r="K36" t="s">
        <v>26</v>
      </c>
      <c r="L36">
        <v>2.4943007581381597E-4</v>
      </c>
      <c r="M36">
        <v>0</v>
      </c>
      <c r="N36">
        <v>1.58803156873374E-6</v>
      </c>
      <c r="O36">
        <v>8.7633514874428997E-7</v>
      </c>
      <c r="P36">
        <v>8.80613748813938E-5</v>
      </c>
      <c r="Q36">
        <v>1.5890433421494399E-4</v>
      </c>
      <c r="S36" t="s">
        <v>25</v>
      </c>
      <c r="T36" t="s">
        <v>26</v>
      </c>
      <c r="U36">
        <v>7.0701978406806799E-4</v>
      </c>
      <c r="V36">
        <v>0</v>
      </c>
      <c r="W36">
        <v>2.0828256769179501E-5</v>
      </c>
      <c r="X36">
        <v>2.5964214796578502E-6</v>
      </c>
      <c r="Y36">
        <v>4.6901259303952298E-6</v>
      </c>
      <c r="Z36">
        <v>2.5875754773996499E-6</v>
      </c>
      <c r="AA36">
        <v>4.3516089836231003E-4</v>
      </c>
      <c r="AB36">
        <v>2.4115650604912599E-4</v>
      </c>
      <c r="AD36" t="s">
        <v>25</v>
      </c>
      <c r="AE36" t="s">
        <v>26</v>
      </c>
      <c r="AF36">
        <v>2.6040638913176601E-4</v>
      </c>
      <c r="AG36">
        <v>0</v>
      </c>
      <c r="AH36">
        <v>1.6755257743259901E-4</v>
      </c>
      <c r="AI36">
        <v>9.2853811699166499E-5</v>
      </c>
      <c r="AK36" t="s">
        <v>25</v>
      </c>
      <c r="AL36" t="s">
        <v>26</v>
      </c>
      <c r="AM36">
        <v>4.4034108736846301E-4</v>
      </c>
      <c r="AN36">
        <v>0</v>
      </c>
      <c r="AO36">
        <v>1.18124275437877E-4</v>
      </c>
      <c r="AP36">
        <v>6.4378497307206699E-5</v>
      </c>
      <c r="AQ36">
        <v>1.6590008241252599E-4</v>
      </c>
      <c r="AR36">
        <v>9.1938232210854101E-5</v>
      </c>
    </row>
    <row r="37" spans="1:44" x14ac:dyDescent="0.3">
      <c r="A37" t="s">
        <v>27</v>
      </c>
      <c r="B37" t="s">
        <v>28</v>
      </c>
      <c r="C37">
        <v>16.7573697495211</v>
      </c>
      <c r="D37">
        <v>0</v>
      </c>
      <c r="E37">
        <v>1.6058855933870599</v>
      </c>
      <c r="F37">
        <v>6.4230106804828102</v>
      </c>
      <c r="G37">
        <v>6.8304502956594604</v>
      </c>
      <c r="H37">
        <v>1.8980231799918099</v>
      </c>
      <c r="J37" t="s">
        <v>27</v>
      </c>
      <c r="K37" t="s">
        <v>28</v>
      </c>
      <c r="L37">
        <v>34.5181123990548</v>
      </c>
      <c r="M37">
        <v>0</v>
      </c>
      <c r="N37">
        <v>0.298128903061675</v>
      </c>
      <c r="O37">
        <v>8.1949511718333395E-2</v>
      </c>
      <c r="P37">
        <v>7.4233357729400096</v>
      </c>
      <c r="Q37">
        <v>26.714698211334799</v>
      </c>
      <c r="S37" t="s">
        <v>27</v>
      </c>
      <c r="T37" t="s">
        <v>28</v>
      </c>
      <c r="U37">
        <v>98.443326211253506</v>
      </c>
      <c r="V37">
        <v>0</v>
      </c>
      <c r="W37">
        <v>3.0275064591116001</v>
      </c>
      <c r="X37">
        <v>0.80607133767914096</v>
      </c>
      <c r="Y37">
        <v>0.88050018588066403</v>
      </c>
      <c r="Z37">
        <v>0.241974257748066</v>
      </c>
      <c r="AA37">
        <v>73.158432521068207</v>
      </c>
      <c r="AB37">
        <v>20.3288414497658</v>
      </c>
      <c r="AD37" t="s">
        <v>27</v>
      </c>
      <c r="AE37" t="s">
        <v>28</v>
      </c>
      <c r="AF37">
        <v>35.995949767431597</v>
      </c>
      <c r="AG37">
        <v>0</v>
      </c>
      <c r="AH37">
        <v>28.168624538402</v>
      </c>
      <c r="AI37">
        <v>7.8273252290295403</v>
      </c>
      <c r="AK37" t="s">
        <v>27</v>
      </c>
      <c r="AL37" t="s">
        <v>28</v>
      </c>
      <c r="AM37">
        <v>65.452601164298798</v>
      </c>
      <c r="AN37">
        <v>0</v>
      </c>
      <c r="AO37">
        <v>23.419829252919001</v>
      </c>
      <c r="AP37">
        <v>6.3918175149521899</v>
      </c>
      <c r="AQ37">
        <v>27.8908100738741</v>
      </c>
      <c r="AR37">
        <v>7.7501443225535303</v>
      </c>
    </row>
    <row r="38" spans="1:44" x14ac:dyDescent="0.3">
      <c r="A38" t="s">
        <v>29</v>
      </c>
      <c r="B38" t="s">
        <v>28</v>
      </c>
      <c r="C38">
        <v>0.115452133466437</v>
      </c>
      <c r="D38">
        <v>0</v>
      </c>
      <c r="E38">
        <v>8.8567800331117094E-3</v>
      </c>
      <c r="F38">
        <v>3.5416743331861497E-2</v>
      </c>
      <c r="G38">
        <v>5.6682425853771902E-2</v>
      </c>
      <c r="H38">
        <v>1.44961842476916E-2</v>
      </c>
      <c r="J38" t="s">
        <v>29</v>
      </c>
      <c r="K38" t="s">
        <v>28</v>
      </c>
      <c r="L38">
        <v>0.28121524152469402</v>
      </c>
      <c r="M38">
        <v>0</v>
      </c>
      <c r="N38">
        <v>2.2519031655232101E-3</v>
      </c>
      <c r="O38">
        <v>5.7582152221296397E-4</v>
      </c>
      <c r="P38">
        <v>5.6695853258573403E-2</v>
      </c>
      <c r="Q38">
        <v>0.22169166357838399</v>
      </c>
      <c r="S38" t="s">
        <v>29</v>
      </c>
      <c r="T38" t="s">
        <v>28</v>
      </c>
      <c r="U38">
        <v>0.79897943473517896</v>
      </c>
      <c r="V38">
        <v>0</v>
      </c>
      <c r="W38">
        <v>2.5344521086414998E-2</v>
      </c>
      <c r="X38">
        <v>2.9174367273819501E-3</v>
      </c>
      <c r="Y38">
        <v>6.6508183084801999E-3</v>
      </c>
      <c r="Z38">
        <v>1.7002417988173E-3</v>
      </c>
      <c r="AA38">
        <v>0.60710454538721603</v>
      </c>
      <c r="AB38">
        <v>0.15526187142686901</v>
      </c>
      <c r="AD38" t="s">
        <v>29</v>
      </c>
      <c r="AE38" t="s">
        <v>28</v>
      </c>
      <c r="AF38">
        <v>0.29353838718028302</v>
      </c>
      <c r="AG38">
        <v>0</v>
      </c>
      <c r="AH38">
        <v>0.233757057756773</v>
      </c>
      <c r="AI38">
        <v>5.9781329423509902E-2</v>
      </c>
      <c r="AK38" t="s">
        <v>29</v>
      </c>
      <c r="AL38" t="s">
        <v>28</v>
      </c>
      <c r="AM38">
        <v>0.52054244987340603</v>
      </c>
      <c r="AN38">
        <v>0</v>
      </c>
      <c r="AO38">
        <v>0.18318503086743801</v>
      </c>
      <c r="AP38">
        <v>4.67139407339143E-2</v>
      </c>
      <c r="AQ38">
        <v>0.231451618868525</v>
      </c>
      <c r="AR38">
        <v>5.91918594035283E-2</v>
      </c>
    </row>
    <row r="39" spans="1:44" x14ac:dyDescent="0.3">
      <c r="A39" t="s">
        <v>30</v>
      </c>
      <c r="B39" t="s">
        <v>28</v>
      </c>
      <c r="C39">
        <v>0.16899165672845501</v>
      </c>
      <c r="D39">
        <v>0</v>
      </c>
      <c r="E39">
        <v>1.31692021504445E-2</v>
      </c>
      <c r="F39">
        <v>5.2662437525141999E-2</v>
      </c>
      <c r="G39">
        <v>8.2015544692970704E-2</v>
      </c>
      <c r="H39">
        <v>2.1144472359897401E-2</v>
      </c>
      <c r="J39" t="s">
        <v>30</v>
      </c>
      <c r="K39" t="s">
        <v>28</v>
      </c>
      <c r="L39">
        <v>0.407595986571544</v>
      </c>
      <c r="M39">
        <v>0</v>
      </c>
      <c r="N39">
        <v>3.2803063710014099E-3</v>
      </c>
      <c r="O39">
        <v>8.45302371673252E-4</v>
      </c>
      <c r="P39">
        <v>8.2697893527387004E-2</v>
      </c>
      <c r="Q39">
        <v>0.32077248430148197</v>
      </c>
      <c r="S39" t="s">
        <v>30</v>
      </c>
      <c r="T39" t="s">
        <v>28</v>
      </c>
      <c r="U39">
        <v>1.15883013864961</v>
      </c>
      <c r="V39">
        <v>0</v>
      </c>
      <c r="W39">
        <v>3.7069305126790603E-2</v>
      </c>
      <c r="X39">
        <v>4.6699445708400103E-3</v>
      </c>
      <c r="Y39">
        <v>9.6881260223779103E-3</v>
      </c>
      <c r="Z39">
        <v>2.49594426366017E-3</v>
      </c>
      <c r="AA39">
        <v>0.87843823264193099</v>
      </c>
      <c r="AB39">
        <v>0.22646858602400699</v>
      </c>
      <c r="AD39" t="s">
        <v>30</v>
      </c>
      <c r="AE39" t="s">
        <v>28</v>
      </c>
      <c r="AF39">
        <v>0.42542871509527902</v>
      </c>
      <c r="AG39">
        <v>0</v>
      </c>
      <c r="AH39">
        <v>0.33823027403943201</v>
      </c>
      <c r="AI39">
        <v>8.7198441055846704E-2</v>
      </c>
      <c r="AK39" t="s">
        <v>30</v>
      </c>
      <c r="AL39" t="s">
        <v>28</v>
      </c>
      <c r="AM39">
        <v>0.75539648871739395</v>
      </c>
      <c r="AN39">
        <v>0</v>
      </c>
      <c r="AO39">
        <v>0.26588611298332099</v>
      </c>
      <c r="AP39">
        <v>6.8277286225439299E-2</v>
      </c>
      <c r="AQ39">
        <v>0.33489446326669903</v>
      </c>
      <c r="AR39">
        <v>8.6338626241933905E-2</v>
      </c>
    </row>
    <row r="40" spans="1:44" x14ac:dyDescent="0.3">
      <c r="A40" t="s">
        <v>31</v>
      </c>
      <c r="B40" t="s">
        <v>28</v>
      </c>
      <c r="C40">
        <v>0.59159661390280804</v>
      </c>
      <c r="D40">
        <v>0</v>
      </c>
      <c r="E40">
        <v>2.9613978927181799E-2</v>
      </c>
      <c r="F40">
        <v>0.11843505528583601</v>
      </c>
      <c r="G40">
        <v>0.38654098229447298</v>
      </c>
      <c r="H40">
        <v>5.7006597395317202E-2</v>
      </c>
      <c r="J40" t="s">
        <v>31</v>
      </c>
      <c r="K40" t="s">
        <v>28</v>
      </c>
      <c r="L40">
        <v>1.75254727049502</v>
      </c>
      <c r="M40">
        <v>0</v>
      </c>
      <c r="N40">
        <v>1.5452915420756099E-2</v>
      </c>
      <c r="O40">
        <v>2.3290846580376898E-3</v>
      </c>
      <c r="P40">
        <v>0.22295782179097001</v>
      </c>
      <c r="Q40">
        <v>1.51180744862526</v>
      </c>
      <c r="S40" t="s">
        <v>31</v>
      </c>
      <c r="T40" t="s">
        <v>28</v>
      </c>
      <c r="U40">
        <v>4.9787419546412304</v>
      </c>
      <c r="V40">
        <v>0</v>
      </c>
      <c r="W40">
        <v>0.159049858768746</v>
      </c>
      <c r="X40">
        <v>1.6507077440584401E-2</v>
      </c>
      <c r="Y40">
        <v>4.5638966322872697E-2</v>
      </c>
      <c r="Z40">
        <v>6.8771432447505597E-3</v>
      </c>
      <c r="AA40">
        <v>4.1400978199170098</v>
      </c>
      <c r="AB40">
        <v>0.61057108894726297</v>
      </c>
      <c r="AD40" t="s">
        <v>31</v>
      </c>
      <c r="AE40" t="s">
        <v>28</v>
      </c>
      <c r="AF40">
        <v>1.8291779113858</v>
      </c>
      <c r="AG40">
        <v>0</v>
      </c>
      <c r="AH40">
        <v>1.59408637812784</v>
      </c>
      <c r="AI40">
        <v>0.23509153325795801</v>
      </c>
      <c r="AK40" t="s">
        <v>31</v>
      </c>
      <c r="AL40" t="s">
        <v>28</v>
      </c>
      <c r="AM40">
        <v>3.1644146253169798</v>
      </c>
      <c r="AN40">
        <v>0</v>
      </c>
      <c r="AO40">
        <v>1.17201619872334</v>
      </c>
      <c r="AP40">
        <v>0.18126036925501801</v>
      </c>
      <c r="AQ40">
        <v>1.5783646306091299</v>
      </c>
      <c r="AR40">
        <v>0.232773426729493</v>
      </c>
    </row>
    <row r="41" spans="1:44" x14ac:dyDescent="0.3">
      <c r="A41" t="s">
        <v>32</v>
      </c>
      <c r="B41" t="s">
        <v>28</v>
      </c>
      <c r="C41">
        <v>4.0561560320821499</v>
      </c>
      <c r="D41">
        <v>0</v>
      </c>
      <c r="E41">
        <v>0.20845637927394101</v>
      </c>
      <c r="F41">
        <v>0.83341824167830603</v>
      </c>
      <c r="G41">
        <v>2.5378857424174299</v>
      </c>
      <c r="H41">
        <v>0.47639566871247502</v>
      </c>
      <c r="J41" t="s">
        <v>32</v>
      </c>
      <c r="K41" t="s">
        <v>28</v>
      </c>
      <c r="L41">
        <v>11.907467795011501</v>
      </c>
      <c r="M41">
        <v>0</v>
      </c>
      <c r="N41">
        <v>9.9509893076625E-2</v>
      </c>
      <c r="O41">
        <v>1.8761534627877101E-2</v>
      </c>
      <c r="P41">
        <v>1.8632254158955299</v>
      </c>
      <c r="Q41">
        <v>9.9259709514114807</v>
      </c>
      <c r="S41" t="s">
        <v>32</v>
      </c>
      <c r="T41" t="s">
        <v>28</v>
      </c>
      <c r="U41">
        <v>33.732577460082297</v>
      </c>
      <c r="V41">
        <v>0</v>
      </c>
      <c r="W41">
        <v>1.03488435188192</v>
      </c>
      <c r="X41">
        <v>6.3591300680679599E-2</v>
      </c>
      <c r="Y41">
        <v>0.29389461735753802</v>
      </c>
      <c r="Z41">
        <v>5.5397626183932597E-2</v>
      </c>
      <c r="AA41">
        <v>27.182357641311</v>
      </c>
      <c r="AB41">
        <v>5.1024519226672602</v>
      </c>
      <c r="AD41" t="s">
        <v>32</v>
      </c>
      <c r="AE41" t="s">
        <v>28</v>
      </c>
      <c r="AF41">
        <v>12.4308091412849</v>
      </c>
      <c r="AG41">
        <v>0</v>
      </c>
      <c r="AH41">
        <v>10.466184106606301</v>
      </c>
      <c r="AI41">
        <v>1.9646250346785701</v>
      </c>
      <c r="AK41" t="s">
        <v>32</v>
      </c>
      <c r="AL41" t="s">
        <v>28</v>
      </c>
      <c r="AM41">
        <v>21.477635135597701</v>
      </c>
      <c r="AN41">
        <v>0</v>
      </c>
      <c r="AO41">
        <v>7.6921318087302604</v>
      </c>
      <c r="AP41">
        <v>1.4772894407124499</v>
      </c>
      <c r="AQ41">
        <v>10.3629609159238</v>
      </c>
      <c r="AR41">
        <v>1.9452529702312</v>
      </c>
    </row>
    <row r="42" spans="1:44" x14ac:dyDescent="0.3">
      <c r="A42" t="s">
        <v>33</v>
      </c>
      <c r="B42" t="s">
        <v>34</v>
      </c>
      <c r="C42">
        <v>7.5458910409470295E-2</v>
      </c>
      <c r="D42">
        <v>0</v>
      </c>
      <c r="E42">
        <v>4.0285141307289099E-3</v>
      </c>
      <c r="F42">
        <v>1.6113469895607899E-2</v>
      </c>
      <c r="G42">
        <v>5.1241848676089101E-2</v>
      </c>
      <c r="H42">
        <v>4.0750777070443301E-3</v>
      </c>
      <c r="J42" t="s">
        <v>33</v>
      </c>
      <c r="K42" t="s">
        <v>34</v>
      </c>
      <c r="L42">
        <v>0.21858309178914401</v>
      </c>
      <c r="M42">
        <v>0</v>
      </c>
      <c r="N42">
        <v>2.0561029955329401E-3</v>
      </c>
      <c r="O42">
        <v>1.76077813240107E-4</v>
      </c>
      <c r="P42">
        <v>1.5937987798849199E-2</v>
      </c>
      <c r="Q42">
        <v>0.20041292318152101</v>
      </c>
      <c r="S42" t="s">
        <v>33</v>
      </c>
      <c r="T42" t="s">
        <v>34</v>
      </c>
      <c r="U42">
        <v>0.62656998681045395</v>
      </c>
      <c r="V42">
        <v>0</v>
      </c>
      <c r="W42">
        <v>2.59717070987945E-2</v>
      </c>
      <c r="X42">
        <v>1.5270442946143401E-3</v>
      </c>
      <c r="Y42">
        <v>6.07253796338743E-3</v>
      </c>
      <c r="Z42">
        <v>5.1990911679858202E-4</v>
      </c>
      <c r="AA42">
        <v>0.54883253055036796</v>
      </c>
      <c r="AB42">
        <v>4.3646257786490297E-2</v>
      </c>
      <c r="AD42" t="s">
        <v>33</v>
      </c>
      <c r="AE42" t="s">
        <v>34</v>
      </c>
      <c r="AF42">
        <v>0.22812559631381399</v>
      </c>
      <c r="AG42">
        <v>0</v>
      </c>
      <c r="AH42">
        <v>0.21132023852352899</v>
      </c>
      <c r="AI42">
        <v>1.68053577902854E-2</v>
      </c>
      <c r="AK42" t="s">
        <v>33</v>
      </c>
      <c r="AL42" t="s">
        <v>34</v>
      </c>
      <c r="AM42">
        <v>0.394920865832257</v>
      </c>
      <c r="AN42">
        <v>0</v>
      </c>
      <c r="AO42">
        <v>0.154941358011007</v>
      </c>
      <c r="AP42">
        <v>1.410377388853E-2</v>
      </c>
      <c r="AQ42">
        <v>0.20923608427163801</v>
      </c>
      <c r="AR42">
        <v>1.6639649661081599E-2</v>
      </c>
    </row>
    <row r="43" spans="1:44" x14ac:dyDescent="0.3">
      <c r="A43" t="s">
        <v>35</v>
      </c>
      <c r="B43" t="s">
        <v>36</v>
      </c>
      <c r="C43">
        <v>4.7656896669186297E-3</v>
      </c>
      <c r="D43">
        <v>0</v>
      </c>
      <c r="E43">
        <v>5.1121939853996604E-4</v>
      </c>
      <c r="F43">
        <v>2.04487382984878E-3</v>
      </c>
      <c r="G43">
        <v>1.63693702217616E-3</v>
      </c>
      <c r="H43">
        <v>5.7265941635372699E-4</v>
      </c>
      <c r="J43" t="s">
        <v>35</v>
      </c>
      <c r="K43" t="s">
        <v>36</v>
      </c>
      <c r="L43">
        <v>8.7361837211308198E-3</v>
      </c>
      <c r="M43">
        <v>0</v>
      </c>
      <c r="N43">
        <v>7.0291183708753798E-5</v>
      </c>
      <c r="O43">
        <v>2.3917035749123901E-5</v>
      </c>
      <c r="P43">
        <v>2.23972139921674E-3</v>
      </c>
      <c r="Q43">
        <v>6.4022541024562002E-3</v>
      </c>
      <c r="S43" t="s">
        <v>35</v>
      </c>
      <c r="T43" t="s">
        <v>36</v>
      </c>
      <c r="U43">
        <v>2.5547744493553001E-2</v>
      </c>
      <c r="V43">
        <v>0</v>
      </c>
      <c r="W43">
        <v>1.3210266964817699E-3</v>
      </c>
      <c r="X43">
        <v>2.82381529646462E-4</v>
      </c>
      <c r="Y43">
        <v>2.0759946368867601E-4</v>
      </c>
      <c r="Z43">
        <v>7.0620396109845104E-5</v>
      </c>
      <c r="AA43">
        <v>1.7532628350353099E-2</v>
      </c>
      <c r="AB43">
        <v>6.13348805727319E-3</v>
      </c>
      <c r="AD43" t="s">
        <v>35</v>
      </c>
      <c r="AE43" t="s">
        <v>36</v>
      </c>
      <c r="AF43">
        <v>9.1123022401330394E-3</v>
      </c>
      <c r="AG43">
        <v>0</v>
      </c>
      <c r="AH43">
        <v>6.7506917258147196E-3</v>
      </c>
      <c r="AI43">
        <v>2.3616105143183198E-3</v>
      </c>
      <c r="AK43" t="s">
        <v>35</v>
      </c>
      <c r="AL43" t="s">
        <v>36</v>
      </c>
      <c r="AM43">
        <v>1.7052246972310298E-2</v>
      </c>
      <c r="AN43">
        <v>0</v>
      </c>
      <c r="AO43">
        <v>6.0552071322470397E-3</v>
      </c>
      <c r="AP43">
        <v>1.9746031170403099E-3</v>
      </c>
      <c r="AQ43">
        <v>6.6841127224525204E-3</v>
      </c>
      <c r="AR43">
        <v>2.3383240005704102E-3</v>
      </c>
    </row>
    <row r="44" spans="1:44" x14ac:dyDescent="0.3">
      <c r="A44" t="s">
        <v>37</v>
      </c>
      <c r="B44" t="s">
        <v>38</v>
      </c>
      <c r="C44">
        <v>1.04934616389429</v>
      </c>
      <c r="D44">
        <v>0</v>
      </c>
      <c r="E44">
        <v>3.8390648330395502E-2</v>
      </c>
      <c r="F44">
        <v>0.15333890356617</v>
      </c>
      <c r="G44">
        <v>0.67891006113261398</v>
      </c>
      <c r="H44">
        <v>0.17870655086511</v>
      </c>
      <c r="J44" t="s">
        <v>37</v>
      </c>
      <c r="K44" t="s">
        <v>38</v>
      </c>
      <c r="L44">
        <v>3.3878910897144601</v>
      </c>
      <c r="M44">
        <v>0</v>
      </c>
      <c r="N44">
        <v>2.66445397185191E-2</v>
      </c>
      <c r="O44">
        <v>7.0120397113347102E-3</v>
      </c>
      <c r="P44">
        <v>0.69893705829945096</v>
      </c>
      <c r="Q44">
        <v>2.65529745198516</v>
      </c>
      <c r="S44" t="s">
        <v>37</v>
      </c>
      <c r="T44" t="s">
        <v>38</v>
      </c>
      <c r="U44">
        <v>9.7978333048898101</v>
      </c>
      <c r="V44">
        <v>0</v>
      </c>
      <c r="W44">
        <v>0.41289051214348899</v>
      </c>
      <c r="X44">
        <v>9.9947951750369204E-2</v>
      </c>
      <c r="Y44">
        <v>7.8692545604714795E-2</v>
      </c>
      <c r="Z44">
        <v>2.0704615236011002E-2</v>
      </c>
      <c r="AA44">
        <v>7.2715551221404704</v>
      </c>
      <c r="AB44">
        <v>1.91404255801475</v>
      </c>
      <c r="AD44" t="s">
        <v>37</v>
      </c>
      <c r="AE44" t="s">
        <v>38</v>
      </c>
      <c r="AF44">
        <v>3.5367842223358101</v>
      </c>
      <c r="AG44">
        <v>0</v>
      </c>
      <c r="AH44">
        <v>2.7998099235571399</v>
      </c>
      <c r="AI44">
        <v>0.73697429877867504</v>
      </c>
      <c r="AK44" t="s">
        <v>37</v>
      </c>
      <c r="AL44" t="s">
        <v>38</v>
      </c>
      <c r="AM44">
        <v>6.0389814609814998</v>
      </c>
      <c r="AN44">
        <v>0</v>
      </c>
      <c r="AO44">
        <v>2.00941065195462</v>
      </c>
      <c r="AP44">
        <v>0.527666723850163</v>
      </c>
      <c r="AQ44">
        <v>2.7721966778579299</v>
      </c>
      <c r="AR44">
        <v>0.72970740731879102</v>
      </c>
    </row>
    <row r="45" spans="1:44" x14ac:dyDescent="0.3">
      <c r="A45" t="s">
        <v>39</v>
      </c>
      <c r="B45" t="s">
        <v>40</v>
      </c>
      <c r="C45">
        <v>3.1398927870404797E-2</v>
      </c>
      <c r="D45">
        <v>0</v>
      </c>
      <c r="E45">
        <v>2.3168754153873E-3</v>
      </c>
      <c r="F45">
        <v>9.2684762198989093E-3</v>
      </c>
      <c r="G45">
        <v>8.7933002285495096E-3</v>
      </c>
      <c r="H45">
        <v>1.10202760065691E-2</v>
      </c>
      <c r="J45" t="s">
        <v>39</v>
      </c>
      <c r="K45" t="s">
        <v>40</v>
      </c>
      <c r="L45">
        <v>8.0700908933122095E-2</v>
      </c>
      <c r="M45">
        <v>0</v>
      </c>
      <c r="N45">
        <v>2.2928342797343499E-3</v>
      </c>
      <c r="O45">
        <v>9.1516869537305195E-4</v>
      </c>
      <c r="P45">
        <v>4.3101269913520798E-2</v>
      </c>
      <c r="Q45">
        <v>3.4391636044493801E-2</v>
      </c>
      <c r="S45" t="s">
        <v>39</v>
      </c>
      <c r="T45" t="s">
        <v>40</v>
      </c>
      <c r="U45">
        <v>0.22589668226826101</v>
      </c>
      <c r="V45">
        <v>0</v>
      </c>
      <c r="W45">
        <v>3.3020693765933198E-3</v>
      </c>
      <c r="X45">
        <v>9.0583444702162404E-4</v>
      </c>
      <c r="Y45">
        <v>6.7717050903421698E-3</v>
      </c>
      <c r="Z45">
        <v>2.7022402095360702E-3</v>
      </c>
      <c r="AA45">
        <v>9.4181793742562997E-2</v>
      </c>
      <c r="AB45">
        <v>0.118033039402205</v>
      </c>
      <c r="AD45" t="s">
        <v>39</v>
      </c>
      <c r="AE45" t="s">
        <v>40</v>
      </c>
      <c r="AF45">
        <v>8.1710281574370297E-2</v>
      </c>
      <c r="AG45">
        <v>0</v>
      </c>
      <c r="AH45">
        <v>3.6263373667584899E-2</v>
      </c>
      <c r="AI45">
        <v>4.5446907906785398E-2</v>
      </c>
      <c r="AK45" t="s">
        <v>39</v>
      </c>
      <c r="AL45" t="s">
        <v>40</v>
      </c>
      <c r="AM45">
        <v>0.31723362746220102</v>
      </c>
      <c r="AN45">
        <v>2E-3</v>
      </c>
      <c r="AO45">
        <v>0.16756306865471901</v>
      </c>
      <c r="AP45">
        <v>6.6766052724232403E-2</v>
      </c>
      <c r="AQ45">
        <v>3.5905724468213898E-2</v>
      </c>
      <c r="AR45">
        <v>4.4998781615035399E-2</v>
      </c>
    </row>
    <row r="46" spans="1:44" x14ac:dyDescent="0.3">
      <c r="A46" t="s">
        <v>41</v>
      </c>
      <c r="B46" t="s">
        <v>42</v>
      </c>
      <c r="C46">
        <v>57.64271119</v>
      </c>
      <c r="D46">
        <v>0</v>
      </c>
      <c r="E46">
        <v>1.85277472</v>
      </c>
      <c r="F46">
        <v>7.4019045510000003</v>
      </c>
      <c r="G46">
        <v>36.731964380000001</v>
      </c>
      <c r="H46">
        <v>11.65606754</v>
      </c>
      <c r="J46" t="s">
        <v>41</v>
      </c>
      <c r="K46" t="s">
        <v>42</v>
      </c>
      <c r="L46">
        <v>191.1465432</v>
      </c>
      <c r="M46">
        <v>0</v>
      </c>
      <c r="N46">
        <v>1.439581701</v>
      </c>
      <c r="O46">
        <v>0.45600287099999998</v>
      </c>
      <c r="P46">
        <v>45.587906599999997</v>
      </c>
      <c r="Q46">
        <v>143.66305199999999</v>
      </c>
      <c r="S46" t="s">
        <v>41</v>
      </c>
      <c r="T46" t="s">
        <v>42</v>
      </c>
      <c r="U46">
        <v>548.07170810000002</v>
      </c>
      <c r="V46">
        <v>0</v>
      </c>
      <c r="W46">
        <v>19.58349956</v>
      </c>
      <c r="X46">
        <v>4.6248462679999998</v>
      </c>
      <c r="Y46">
        <v>4.2516909600000004</v>
      </c>
      <c r="Z46">
        <v>1.3464504450000001</v>
      </c>
      <c r="AA46">
        <v>393.42251499999998</v>
      </c>
      <c r="AB46">
        <v>124.8427059</v>
      </c>
      <c r="AD46" t="s">
        <v>41</v>
      </c>
      <c r="AE46" t="s">
        <v>42</v>
      </c>
      <c r="AF46">
        <v>199.5506718</v>
      </c>
      <c r="AG46">
        <v>0</v>
      </c>
      <c r="AH46">
        <v>151.4818004</v>
      </c>
      <c r="AI46">
        <v>48.068871340000001</v>
      </c>
      <c r="AK46" t="s">
        <v>41</v>
      </c>
      <c r="AL46" t="s">
        <v>42</v>
      </c>
      <c r="AM46">
        <v>339.77971330000003</v>
      </c>
      <c r="AN46">
        <v>0</v>
      </c>
      <c r="AO46">
        <v>108.1791103</v>
      </c>
      <c r="AP46">
        <v>34.017907170000001</v>
      </c>
      <c r="AQ46">
        <v>149.9878047</v>
      </c>
      <c r="AR46">
        <v>47.594891160000003</v>
      </c>
    </row>
    <row r="47" spans="1:44" x14ac:dyDescent="0.3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44" x14ac:dyDescent="0.3">
      <c r="C48" s="21" t="s">
        <v>170</v>
      </c>
      <c r="D48" s="21"/>
      <c r="E48" s="21"/>
      <c r="F48" s="21"/>
      <c r="G48" s="21"/>
      <c r="H48" s="21"/>
      <c r="I48" s="21"/>
      <c r="J48" s="21"/>
      <c r="K48" s="21"/>
      <c r="P48" s="21" t="s">
        <v>171</v>
      </c>
      <c r="Q48" s="21"/>
      <c r="R48" s="21"/>
      <c r="S48" s="21"/>
      <c r="T48" s="21"/>
      <c r="U48" s="21"/>
      <c r="V48" s="21"/>
      <c r="W48" s="21"/>
      <c r="X48" s="21"/>
      <c r="Y48" s="21"/>
    </row>
    <row r="49" spans="1:27" x14ac:dyDescent="0.3">
      <c r="A49" t="s">
        <v>85</v>
      </c>
      <c r="B49" t="s">
        <v>86</v>
      </c>
      <c r="C49" t="s">
        <v>151</v>
      </c>
      <c r="D49" t="s">
        <v>152</v>
      </c>
      <c r="E49" t="s">
        <v>153</v>
      </c>
      <c r="F49" t="s">
        <v>154</v>
      </c>
      <c r="G49" t="s">
        <v>60</v>
      </c>
      <c r="H49" t="s">
        <v>53</v>
      </c>
      <c r="I49" t="s">
        <v>55</v>
      </c>
      <c r="J49" t="s">
        <v>57</v>
      </c>
      <c r="K49" t="s">
        <v>59</v>
      </c>
      <c r="N49" t="s">
        <v>85</v>
      </c>
      <c r="O49" t="s">
        <v>86</v>
      </c>
      <c r="P49" t="s">
        <v>155</v>
      </c>
      <c r="Q49" t="s">
        <v>83</v>
      </c>
      <c r="R49" t="s">
        <v>156</v>
      </c>
      <c r="S49" t="s">
        <v>76</v>
      </c>
      <c r="T49" t="s">
        <v>69</v>
      </c>
      <c r="U49" t="s">
        <v>73</v>
      </c>
      <c r="V49" t="s">
        <v>75</v>
      </c>
      <c r="W49" t="s">
        <v>78</v>
      </c>
      <c r="X49" t="s">
        <v>157</v>
      </c>
      <c r="Y49" t="s">
        <v>80</v>
      </c>
      <c r="Z49" t="s">
        <v>81</v>
      </c>
      <c r="AA49" t="s">
        <v>82</v>
      </c>
    </row>
    <row r="50" spans="1:27" x14ac:dyDescent="0.3">
      <c r="A50" t="s">
        <v>10</v>
      </c>
      <c r="B50" t="s">
        <v>11</v>
      </c>
      <c r="C50">
        <v>248.70820903740201</v>
      </c>
      <c r="D50">
        <v>46.9726915979751</v>
      </c>
      <c r="E50">
        <v>28.761061554662302</v>
      </c>
      <c r="F50">
        <v>31.990088624075501</v>
      </c>
      <c r="G50">
        <v>4.5830615394665202</v>
      </c>
      <c r="H50">
        <v>15.6094751886483</v>
      </c>
      <c r="I50">
        <v>45.123397769757901</v>
      </c>
      <c r="J50">
        <v>16.296076623479699</v>
      </c>
      <c r="K50">
        <v>27.670254343526</v>
      </c>
      <c r="N50" t="s">
        <v>10</v>
      </c>
      <c r="O50" t="s">
        <v>11</v>
      </c>
      <c r="P50">
        <f t="shared" ref="P50:P68" si="0">SUM(E4+P4)</f>
        <v>0.33887879262136411</v>
      </c>
      <c r="Q50">
        <v>3.1134706733698398</v>
      </c>
      <c r="R50">
        <v>13.1950221283372</v>
      </c>
      <c r="S50">
        <v>343.76879917404824</v>
      </c>
      <c r="T50">
        <v>46.692975790984498</v>
      </c>
      <c r="U50">
        <v>31.540732483278699</v>
      </c>
      <c r="V50">
        <v>11.355024251505217</v>
      </c>
      <c r="W50">
        <v>0.58862361957347498</v>
      </c>
      <c r="X50">
        <v>0.63151208539825099</v>
      </c>
      <c r="Y50">
        <v>0.61085178806549023</v>
      </c>
      <c r="Z50">
        <v>2.343532152910115</v>
      </c>
      <c r="AA50">
        <v>11.53489333890003</v>
      </c>
    </row>
    <row r="51" spans="1:27" x14ac:dyDescent="0.3">
      <c r="A51" t="s">
        <v>12</v>
      </c>
      <c r="B51" t="s">
        <v>13</v>
      </c>
      <c r="C51">
        <v>1.09657235824445E-4</v>
      </c>
      <c r="D51">
        <v>1.0022912708837601E-5</v>
      </c>
      <c r="E51">
        <v>1.5539366246803601E-5</v>
      </c>
      <c r="F51">
        <v>2.14850807013059E-5</v>
      </c>
      <c r="G51">
        <v>1.5525211514848001E-6</v>
      </c>
      <c r="H51">
        <v>5.2137769368220998E-6</v>
      </c>
      <c r="I51">
        <v>1.44126009508157E-5</v>
      </c>
      <c r="J51">
        <v>5.4432101801292004E-6</v>
      </c>
      <c r="K51">
        <v>9.2545769704920994E-6</v>
      </c>
      <c r="N51" t="s">
        <v>12</v>
      </c>
      <c r="O51" t="s">
        <v>13</v>
      </c>
      <c r="P51">
        <f t="shared" si="0"/>
        <v>1.9176986342163512E-7</v>
      </c>
      <c r="Q51">
        <v>3.0982012337668697E-5</v>
      </c>
      <c r="R51">
        <v>1.0353942963422201E-6</v>
      </c>
      <c r="S51">
        <v>1.1469645867830529E-4</v>
      </c>
      <c r="T51">
        <v>9.8646228917083403E-6</v>
      </c>
      <c r="U51">
        <v>2.72596077515159E-5</v>
      </c>
      <c r="V51">
        <v>3.8931104885505917E-6</v>
      </c>
      <c r="W51">
        <v>2.33421087415454E-7</v>
      </c>
      <c r="X51">
        <v>2.3262179493301761E-7</v>
      </c>
      <c r="Y51">
        <v>2.0363501169331362E-7</v>
      </c>
      <c r="Z51">
        <v>1.235819911819792E-7</v>
      </c>
      <c r="AA51">
        <v>3.8650454783991696E-6</v>
      </c>
    </row>
    <row r="52" spans="1:27" x14ac:dyDescent="0.3">
      <c r="A52" t="s">
        <v>14</v>
      </c>
      <c r="B52" t="s">
        <v>15</v>
      </c>
      <c r="C52">
        <v>16.771459767679001</v>
      </c>
      <c r="D52">
        <v>0.17276445134399801</v>
      </c>
      <c r="E52">
        <v>1.86360213264985</v>
      </c>
      <c r="F52">
        <v>2.0337207342852199</v>
      </c>
      <c r="G52">
        <v>0.295715412804477</v>
      </c>
      <c r="H52">
        <v>1.11363660442737</v>
      </c>
      <c r="I52">
        <v>3.0684712792358102</v>
      </c>
      <c r="J52">
        <v>1.1626908094029</v>
      </c>
      <c r="K52">
        <v>1.9553199251776701</v>
      </c>
      <c r="N52" t="s">
        <v>14</v>
      </c>
      <c r="O52" t="s">
        <v>15</v>
      </c>
      <c r="P52">
        <f t="shared" si="0"/>
        <v>3.43952923449884E-2</v>
      </c>
      <c r="Q52">
        <v>0.115502470777292</v>
      </c>
      <c r="R52">
        <v>7.2933547913946198E-2</v>
      </c>
      <c r="S52">
        <v>24.493147704165779</v>
      </c>
      <c r="T52">
        <v>0.14437404397938899</v>
      </c>
      <c r="U52">
        <v>1.857942762799726</v>
      </c>
      <c r="V52">
        <v>0.79564556883407767</v>
      </c>
      <c r="W52">
        <v>4.5833410216527301E-2</v>
      </c>
      <c r="X52">
        <v>1.3779584612558951E-2</v>
      </c>
      <c r="Y52">
        <v>4.3312583814528988E-2</v>
      </c>
      <c r="Z52">
        <v>1.6419233020680039E-2</v>
      </c>
      <c r="AA52">
        <v>0.80409491452684601</v>
      </c>
    </row>
    <row r="53" spans="1:27" x14ac:dyDescent="0.3">
      <c r="A53" t="s">
        <v>16</v>
      </c>
      <c r="B53" t="s">
        <v>17</v>
      </c>
      <c r="C53">
        <v>0.61677002723823304</v>
      </c>
      <c r="D53">
        <v>4.8328967366958603E-2</v>
      </c>
      <c r="E53">
        <v>8.1223002514430306E-2</v>
      </c>
      <c r="F53">
        <v>7.5539748539001306E-2</v>
      </c>
      <c r="G53">
        <v>1.2690854990101001E-2</v>
      </c>
      <c r="H53">
        <v>3.9917867342270999E-2</v>
      </c>
      <c r="I53">
        <v>0.111229025571447</v>
      </c>
      <c r="J53">
        <v>4.16693096602576E-2</v>
      </c>
      <c r="K53">
        <v>7.1350306677397501E-2</v>
      </c>
      <c r="N53" t="s">
        <v>16</v>
      </c>
      <c r="O53" t="s">
        <v>17</v>
      </c>
      <c r="P53">
        <f t="shared" si="0"/>
        <v>8.3345224933830493E-4</v>
      </c>
      <c r="Q53">
        <v>9.8255315720326298E-3</v>
      </c>
      <c r="R53">
        <v>1.2700790225234701E-2</v>
      </c>
      <c r="S53">
        <v>0.87918884053994417</v>
      </c>
      <c r="T53">
        <v>4.76410229644674E-2</v>
      </c>
      <c r="U53">
        <v>7.1075868933440298E-2</v>
      </c>
      <c r="V53">
        <v>3.99612722531738E-2</v>
      </c>
      <c r="W53">
        <v>1.40723673460901E-3</v>
      </c>
      <c r="X53">
        <v>2.586689725983853E-3</v>
      </c>
      <c r="Y53">
        <v>1.5786256925435353E-3</v>
      </c>
      <c r="Z53">
        <v>1.8278252399842022E-3</v>
      </c>
      <c r="AA53">
        <v>3.009195376934691E-2</v>
      </c>
    </row>
    <row r="54" spans="1:27" x14ac:dyDescent="0.3">
      <c r="A54" t="s">
        <v>18</v>
      </c>
      <c r="B54" t="s">
        <v>19</v>
      </c>
      <c r="C54">
        <v>0.392578197544597</v>
      </c>
      <c r="D54">
        <v>9.5509608063395895E-3</v>
      </c>
      <c r="E54">
        <v>5.2923971538191901E-2</v>
      </c>
      <c r="F54">
        <v>5.9901803449560302E-2</v>
      </c>
      <c r="G54">
        <v>7.2360987140132199E-3</v>
      </c>
      <c r="H54">
        <v>2.53435861624433E-2</v>
      </c>
      <c r="I54">
        <v>7.0703270878685207E-2</v>
      </c>
      <c r="J54">
        <v>2.6458422044464702E-2</v>
      </c>
      <c r="K54">
        <v>4.48044381492851E-2</v>
      </c>
      <c r="N54" t="s">
        <v>18</v>
      </c>
      <c r="O54" t="s">
        <v>19</v>
      </c>
      <c r="P54">
        <f t="shared" si="0"/>
        <v>6.4322478694710597E-4</v>
      </c>
      <c r="Q54">
        <v>1.01924506514202E-2</v>
      </c>
      <c r="R54">
        <v>5.0436931407629396E-3</v>
      </c>
      <c r="S54">
        <v>0.55800333928966528</v>
      </c>
      <c r="T54">
        <v>9.0200330991778502E-3</v>
      </c>
      <c r="U54">
        <v>6.3284804659375901E-2</v>
      </c>
      <c r="V54">
        <v>2.0501343021654999E-2</v>
      </c>
      <c r="W54">
        <v>1.1472828287017801E-3</v>
      </c>
      <c r="X54">
        <v>8.2033133778445296E-4</v>
      </c>
      <c r="Y54">
        <v>9.9149677956819181E-4</v>
      </c>
      <c r="Z54">
        <v>1.2457984543458476E-3</v>
      </c>
      <c r="AA54">
        <v>1.8606951238175892E-2</v>
      </c>
    </row>
    <row r="55" spans="1:27" x14ac:dyDescent="0.3">
      <c r="A55" t="s">
        <v>20</v>
      </c>
      <c r="B55" t="s">
        <v>17</v>
      </c>
      <c r="C55">
        <v>0.62459317099433698</v>
      </c>
      <c r="D55">
        <v>5.5493199360043897E-2</v>
      </c>
      <c r="E55">
        <v>8.3797482076185204E-2</v>
      </c>
      <c r="F55">
        <v>7.7519416468929805E-2</v>
      </c>
      <c r="G55">
        <v>1.29517402834123E-2</v>
      </c>
      <c r="H55">
        <v>4.0370008434445097E-2</v>
      </c>
      <c r="I55">
        <v>0.112565277518826</v>
      </c>
      <c r="J55">
        <v>4.2141091500820703E-2</v>
      </c>
      <c r="K55">
        <v>7.2230101692542598E-2</v>
      </c>
      <c r="N55" t="s">
        <v>20</v>
      </c>
      <c r="O55" t="s">
        <v>17</v>
      </c>
      <c r="P55">
        <f t="shared" si="0"/>
        <v>8.5245007296472393E-4</v>
      </c>
      <c r="Q55">
        <v>1.01107967619051E-2</v>
      </c>
      <c r="R55">
        <v>1.35089403923698E-2</v>
      </c>
      <c r="S55">
        <v>0.88912554344486594</v>
      </c>
      <c r="T55">
        <v>5.4789573859544298E-2</v>
      </c>
      <c r="U55">
        <v>7.3601871912445105E-2</v>
      </c>
      <c r="V55">
        <v>4.1472552903684991E-2</v>
      </c>
      <c r="W55">
        <v>1.4398463146463899E-3</v>
      </c>
      <c r="X55">
        <v>2.733174638638211E-3</v>
      </c>
      <c r="Y55">
        <v>1.5972431755717934E-3</v>
      </c>
      <c r="Z55">
        <v>1.9248755110001269E-3</v>
      </c>
      <c r="AA55">
        <v>3.050461934190591E-2</v>
      </c>
    </row>
    <row r="56" spans="1:27" x14ac:dyDescent="0.3">
      <c r="A56" t="s">
        <v>21</v>
      </c>
      <c r="B56" t="s">
        <v>22</v>
      </c>
      <c r="C56">
        <v>0.83516490376228203</v>
      </c>
      <c r="D56">
        <v>2.31820330805067E-2</v>
      </c>
      <c r="E56">
        <v>0.103293822796649</v>
      </c>
      <c r="F56">
        <v>0.127092412768157</v>
      </c>
      <c r="G56">
        <v>1.47388076289072E-2</v>
      </c>
      <c r="H56">
        <v>5.1327084409034003E-2</v>
      </c>
      <c r="I56">
        <v>0.14303806465204</v>
      </c>
      <c r="J56">
        <v>5.3584552937419497E-2</v>
      </c>
      <c r="K56">
        <v>9.0786131606700196E-2</v>
      </c>
      <c r="N56" t="s">
        <v>21</v>
      </c>
      <c r="O56" t="s">
        <v>22</v>
      </c>
      <c r="P56">
        <f t="shared" si="0"/>
        <v>1.154344265263051E-3</v>
      </c>
      <c r="Q56">
        <v>5.8818413950508901E-2</v>
      </c>
      <c r="R56">
        <v>1.2165710759815001E-2</v>
      </c>
      <c r="S56">
        <v>1.130447473275161</v>
      </c>
      <c r="T56">
        <v>2.2229219435065801E-2</v>
      </c>
      <c r="U56">
        <v>0.13756454357692471</v>
      </c>
      <c r="V56">
        <v>3.3921366063225405E-2</v>
      </c>
      <c r="W56">
        <v>2.05266613576285E-3</v>
      </c>
      <c r="X56">
        <v>1.7453749841071062E-3</v>
      </c>
      <c r="Y56">
        <v>2.0094226567202575E-3</v>
      </c>
      <c r="Z56">
        <v>2.3692348724565831E-3</v>
      </c>
      <c r="AA56">
        <v>3.7730043666684469E-2</v>
      </c>
    </row>
    <row r="57" spans="1:27" x14ac:dyDescent="0.3">
      <c r="A57" t="s">
        <v>23</v>
      </c>
      <c r="B57" t="s">
        <v>24</v>
      </c>
      <c r="C57">
        <v>9.6020987849844697E-2</v>
      </c>
      <c r="D57">
        <v>1.12819051212116E-3</v>
      </c>
      <c r="E57">
        <v>1.1991534030148999E-2</v>
      </c>
      <c r="F57">
        <v>1.47236316735045E-2</v>
      </c>
      <c r="G57">
        <v>1.70440702110215E-3</v>
      </c>
      <c r="H57">
        <v>6.3187386824578003E-3</v>
      </c>
      <c r="I57">
        <v>1.78622331637062E-2</v>
      </c>
      <c r="J57">
        <v>6.5969984234244897E-3</v>
      </c>
      <c r="K57">
        <v>1.1112315491570201E-2</v>
      </c>
      <c r="N57" t="s">
        <v>23</v>
      </c>
      <c r="O57" t="s">
        <v>24</v>
      </c>
      <c r="P57">
        <f t="shared" si="0"/>
        <v>1.7695827582155389E-4</v>
      </c>
      <c r="Q57">
        <v>1.11344398004398E-3</v>
      </c>
      <c r="R57">
        <v>8.2024233346542996E-4</v>
      </c>
      <c r="S57">
        <v>0.13912765999522647</v>
      </c>
      <c r="T57">
        <v>9.8212640901040611E-4</v>
      </c>
      <c r="U57">
        <v>1.540853269392442E-2</v>
      </c>
      <c r="V57">
        <v>4.0413831140389553E-3</v>
      </c>
      <c r="W57">
        <v>3.1257028762568599E-4</v>
      </c>
      <c r="X57">
        <v>1.0473457130914339E-4</v>
      </c>
      <c r="Y57">
        <v>2.4605709275092201E-4</v>
      </c>
      <c r="Z57">
        <v>5.4495093447303432E-4</v>
      </c>
      <c r="AA57">
        <v>4.5803771601901399E-3</v>
      </c>
    </row>
    <row r="58" spans="1:27" x14ac:dyDescent="0.3">
      <c r="A58" t="s">
        <v>25</v>
      </c>
      <c r="B58" t="s">
        <v>26</v>
      </c>
      <c r="C58">
        <v>1.07148809033511E-2</v>
      </c>
      <c r="D58">
        <v>2.6085593586360498E-4</v>
      </c>
      <c r="E58">
        <v>7.3896923214468002E-4</v>
      </c>
      <c r="F58">
        <v>8.8836934090903599E-4</v>
      </c>
      <c r="G58">
        <v>7.0072263526658099E-5</v>
      </c>
      <c r="H58">
        <v>2.4943007581381597E-4</v>
      </c>
      <c r="I58">
        <v>7.0701978406806799E-4</v>
      </c>
      <c r="J58">
        <v>2.6040638913176601E-4</v>
      </c>
      <c r="K58">
        <v>4.4034108736846301E-4</v>
      </c>
      <c r="N58" t="s">
        <v>25</v>
      </c>
      <c r="O58" t="s">
        <v>26</v>
      </c>
      <c r="P58">
        <f t="shared" si="0"/>
        <v>1.354051406463434E-5</v>
      </c>
      <c r="Q58">
        <v>6.8545333069946904E-3</v>
      </c>
      <c r="R58">
        <v>1.4525058711311901E-4</v>
      </c>
      <c r="S58">
        <v>5.4891428486992981E-3</v>
      </c>
      <c r="T58">
        <v>2.4967938572118703E-4</v>
      </c>
      <c r="U58">
        <v>1.0685618483658121E-3</v>
      </c>
      <c r="V58">
        <v>2.6377166953035671E-4</v>
      </c>
      <c r="W58">
        <v>2.3267770114724699E-5</v>
      </c>
      <c r="X58">
        <v>6.9275624541827702E-6</v>
      </c>
      <c r="Y58">
        <v>9.7420681252729087E-6</v>
      </c>
      <c r="Z58">
        <v>2.3424678248837351E-5</v>
      </c>
      <c r="AA58">
        <v>1.8250277274508371E-4</v>
      </c>
    </row>
    <row r="59" spans="1:27" x14ac:dyDescent="0.3">
      <c r="A59" t="s">
        <v>27</v>
      </c>
      <c r="B59" t="s">
        <v>28</v>
      </c>
      <c r="C59">
        <v>596.94535306255898</v>
      </c>
      <c r="D59">
        <v>168.29080474978301</v>
      </c>
      <c r="E59">
        <v>497.40410808002599</v>
      </c>
      <c r="F59">
        <v>271.07599019804701</v>
      </c>
      <c r="G59">
        <v>16.7573697495211</v>
      </c>
      <c r="H59">
        <v>34.5181123990548</v>
      </c>
      <c r="I59">
        <v>98.443326211253506</v>
      </c>
      <c r="J59">
        <v>35.995949767431597</v>
      </c>
      <c r="K59">
        <v>65.452601164298798</v>
      </c>
      <c r="N59" t="s">
        <v>27</v>
      </c>
      <c r="O59" t="s">
        <v>28</v>
      </c>
      <c r="P59">
        <f t="shared" si="0"/>
        <v>12.840681248323531</v>
      </c>
      <c r="Q59">
        <v>35.329798066429497</v>
      </c>
      <c r="R59">
        <v>46.1631476601302</v>
      </c>
      <c r="S59">
        <v>759.15406349093837</v>
      </c>
      <c r="T59">
        <v>157.69190744691801</v>
      </c>
      <c r="U59">
        <v>377.47652076585905</v>
      </c>
      <c r="V59">
        <v>349.42536634488283</v>
      </c>
      <c r="W59">
        <v>3.6254566615535802</v>
      </c>
      <c r="X59">
        <v>8.0288962738698704</v>
      </c>
      <c r="Y59">
        <v>1.5025528584087384</v>
      </c>
      <c r="Z59">
        <v>3.833577796790741</v>
      </c>
      <c r="AA59">
        <v>29.811646767871192</v>
      </c>
    </row>
    <row r="60" spans="1:27" x14ac:dyDescent="0.3">
      <c r="A60" t="s">
        <v>29</v>
      </c>
      <c r="B60" t="s">
        <v>28</v>
      </c>
      <c r="C60">
        <v>4.3515365568941702</v>
      </c>
      <c r="D60">
        <v>0.211952523641423</v>
      </c>
      <c r="E60">
        <v>1.59306304517782</v>
      </c>
      <c r="F60">
        <v>2.1028817445749701</v>
      </c>
      <c r="G60">
        <v>0.115452133466437</v>
      </c>
      <c r="H60">
        <v>0.28121524152469402</v>
      </c>
      <c r="I60">
        <v>0.79897943473517896</v>
      </c>
      <c r="J60">
        <v>0.29353838718028302</v>
      </c>
      <c r="K60">
        <v>0.52054244987340603</v>
      </c>
      <c r="N60" t="s">
        <v>29</v>
      </c>
      <c r="O60" t="s">
        <v>28</v>
      </c>
      <c r="P60">
        <f t="shared" si="0"/>
        <v>1.895473843953022E-2</v>
      </c>
      <c r="Q60">
        <v>0.10766034430118</v>
      </c>
      <c r="R60">
        <v>5.5456819032530698E-2</v>
      </c>
      <c r="S60">
        <v>6.1910359948969145</v>
      </c>
      <c r="T60">
        <v>0.19630698878230601</v>
      </c>
      <c r="U60">
        <v>2.90867985231439</v>
      </c>
      <c r="V60">
        <v>0.44645275408404533</v>
      </c>
      <c r="W60">
        <v>3.10007876423181E-2</v>
      </c>
      <c r="X60">
        <v>4.4273523364973207E-2</v>
      </c>
      <c r="Y60">
        <v>1.1178784795033675E-2</v>
      </c>
      <c r="Z60">
        <v>2.8261957813796947E-2</v>
      </c>
      <c r="AA60">
        <v>0.22989897160135231</v>
      </c>
    </row>
    <row r="61" spans="1:27" x14ac:dyDescent="0.3">
      <c r="A61" t="s">
        <v>30</v>
      </c>
      <c r="B61" t="s">
        <v>28</v>
      </c>
      <c r="C61">
        <v>6.3548436581369101</v>
      </c>
      <c r="D61">
        <v>0.47159097332393801</v>
      </c>
      <c r="E61">
        <v>2.54715425597864</v>
      </c>
      <c r="F61">
        <v>2.9291407628984101</v>
      </c>
      <c r="G61">
        <v>0.16899165672845501</v>
      </c>
      <c r="H61">
        <v>0.407595986571544</v>
      </c>
      <c r="I61">
        <v>1.15883013864961</v>
      </c>
      <c r="J61">
        <v>0.42542871509527902</v>
      </c>
      <c r="K61">
        <v>0.75539648871739395</v>
      </c>
      <c r="N61" t="s">
        <v>30</v>
      </c>
      <c r="O61" t="s">
        <v>28</v>
      </c>
      <c r="P61">
        <f t="shared" si="0"/>
        <v>3.9869934959465031E-2</v>
      </c>
      <c r="Q61">
        <v>0.17080365911804599</v>
      </c>
      <c r="R61">
        <v>0.11154878152617501</v>
      </c>
      <c r="S61">
        <v>8.9726995353654786</v>
      </c>
      <c r="T61">
        <v>0.43868171112098803</v>
      </c>
      <c r="U61">
        <v>4.0340189767293202</v>
      </c>
      <c r="V61">
        <v>0.9501210000094682</v>
      </c>
      <c r="W61">
        <v>4.3185069660554298E-2</v>
      </c>
      <c r="X61">
        <v>6.5831639675586501E-2</v>
      </c>
      <c r="Y61">
        <v>1.6309679028712741E-2</v>
      </c>
      <c r="Z61">
        <v>4.1739249697630612E-2</v>
      </c>
      <c r="AA61">
        <v>0.33416339920876026</v>
      </c>
    </row>
    <row r="62" spans="1:27" x14ac:dyDescent="0.3">
      <c r="A62" t="s">
        <v>31</v>
      </c>
      <c r="B62" t="s">
        <v>28</v>
      </c>
      <c r="C62">
        <v>27.020624134477199</v>
      </c>
      <c r="D62">
        <v>3.00566670582017</v>
      </c>
      <c r="E62">
        <v>9.3133806645597197</v>
      </c>
      <c r="F62">
        <v>5.7427470405725503</v>
      </c>
      <c r="G62">
        <v>0.59159661390280804</v>
      </c>
      <c r="H62">
        <v>1.75254727049502</v>
      </c>
      <c r="I62">
        <v>4.9787419546412304</v>
      </c>
      <c r="J62">
        <v>1.8291779113858</v>
      </c>
      <c r="K62">
        <v>3.1644146253169798</v>
      </c>
      <c r="N62" t="s">
        <v>31</v>
      </c>
      <c r="O62" t="s">
        <v>28</v>
      </c>
      <c r="P62">
        <f t="shared" si="0"/>
        <v>0.57472206432257</v>
      </c>
      <c r="Q62">
        <v>0.45013142414054902</v>
      </c>
      <c r="R62">
        <v>0.39073713393432002</v>
      </c>
      <c r="S62">
        <v>38.590016340594403</v>
      </c>
      <c r="T62">
        <v>2.5312822069720902</v>
      </c>
      <c r="U62">
        <v>6.8107801947049591</v>
      </c>
      <c r="V62">
        <v>6.1906926098994521</v>
      </c>
      <c r="W62">
        <v>0.113354298556085</v>
      </c>
      <c r="X62">
        <v>0.14804903421301779</v>
      </c>
      <c r="Y62">
        <v>7.0298109646417042E-2</v>
      </c>
      <c r="Z62">
        <v>0.17555693620933041</v>
      </c>
      <c r="AA62">
        <v>1.353276567978358</v>
      </c>
    </row>
    <row r="63" spans="1:27" x14ac:dyDescent="0.3">
      <c r="A63" t="s">
        <v>32</v>
      </c>
      <c r="B63" t="s">
        <v>28</v>
      </c>
      <c r="C63">
        <v>181.10517024854201</v>
      </c>
      <c r="D63">
        <v>3.3725973687063</v>
      </c>
      <c r="E63">
        <v>35.791890662668102</v>
      </c>
      <c r="F63">
        <v>48.208564283579598</v>
      </c>
      <c r="G63">
        <v>4.0561560320821499</v>
      </c>
      <c r="H63">
        <v>11.907467795011501</v>
      </c>
      <c r="I63">
        <v>33.732577460082297</v>
      </c>
      <c r="J63">
        <v>12.4308091412849</v>
      </c>
      <c r="K63">
        <v>21.477635135597701</v>
      </c>
      <c r="N63" t="s">
        <v>32</v>
      </c>
      <c r="O63" t="s">
        <v>28</v>
      </c>
      <c r="P63">
        <f t="shared" si="0"/>
        <v>0.36921962226327659</v>
      </c>
      <c r="Q63">
        <v>2.0148777401567601</v>
      </c>
      <c r="R63">
        <v>1.79414840232622</v>
      </c>
      <c r="S63">
        <v>262.22315317038704</v>
      </c>
      <c r="T63">
        <v>3.0678377706982101</v>
      </c>
      <c r="U63">
        <v>60.5776675522077</v>
      </c>
      <c r="V63">
        <v>9.5045627622135171</v>
      </c>
      <c r="W63">
        <v>0.75406591309832705</v>
      </c>
      <c r="X63">
        <v>1.0418746209522469</v>
      </c>
      <c r="Y63">
        <v>0.46756367124597276</v>
      </c>
      <c r="Z63">
        <v>1.0984756525625996</v>
      </c>
      <c r="AA63">
        <v>9.1694212494427099</v>
      </c>
    </row>
    <row r="64" spans="1:27" x14ac:dyDescent="0.3">
      <c r="A64" t="s">
        <v>33</v>
      </c>
      <c r="B64" t="s">
        <v>34</v>
      </c>
      <c r="C64">
        <v>6.9059990512060496</v>
      </c>
      <c r="D64">
        <v>0.19240656879406101</v>
      </c>
      <c r="E64">
        <v>1.19994816845584</v>
      </c>
      <c r="F64">
        <v>0.74564241577307899</v>
      </c>
      <c r="G64">
        <v>7.5458910409470295E-2</v>
      </c>
      <c r="H64">
        <v>0.21858309178914401</v>
      </c>
      <c r="I64">
        <v>0.62656998681045395</v>
      </c>
      <c r="J64">
        <v>0.22812559631381399</v>
      </c>
      <c r="K64">
        <v>0.394920865832257</v>
      </c>
      <c r="N64" t="s">
        <v>33</v>
      </c>
      <c r="O64" t="s">
        <v>34</v>
      </c>
      <c r="P64">
        <f t="shared" si="0"/>
        <v>7.7960977962228499E-3</v>
      </c>
      <c r="Q64">
        <v>3.3884584908339899</v>
      </c>
      <c r="R64">
        <v>0.26368976638012998</v>
      </c>
      <c r="S64">
        <v>4.8137225346319976</v>
      </c>
      <c r="T64">
        <v>0.185971548857394</v>
      </c>
      <c r="U64">
        <v>0.89467057877447798</v>
      </c>
      <c r="V64">
        <v>0.7933918281726926</v>
      </c>
      <c r="W64">
        <v>1.44433147290209E-2</v>
      </c>
      <c r="X64">
        <v>2.0141984026336809E-2</v>
      </c>
      <c r="Y64">
        <v>8.824627888959059E-3</v>
      </c>
      <c r="Z64">
        <v>2.7498751393408842E-2</v>
      </c>
      <c r="AA64">
        <v>0.16904513189953702</v>
      </c>
    </row>
    <row r="65" spans="1:27" x14ac:dyDescent="0.3">
      <c r="A65" t="s">
        <v>35</v>
      </c>
      <c r="B65" t="s">
        <v>36</v>
      </c>
      <c r="C65">
        <v>0.14670259541591399</v>
      </c>
      <c r="D65">
        <v>3.4724500278182698E-2</v>
      </c>
      <c r="E65">
        <v>0.14014344979555901</v>
      </c>
      <c r="F65">
        <v>0.13401611909695699</v>
      </c>
      <c r="G65">
        <v>4.7656896669186297E-3</v>
      </c>
      <c r="H65">
        <v>8.7361837211308198E-3</v>
      </c>
      <c r="I65">
        <v>2.5547744493553001E-2</v>
      </c>
      <c r="J65">
        <v>9.1123022401330394E-3</v>
      </c>
      <c r="K65">
        <v>1.7052246972310298E-2</v>
      </c>
      <c r="N65" t="s">
        <v>35</v>
      </c>
      <c r="O65" t="s">
        <v>36</v>
      </c>
      <c r="P65">
        <f t="shared" si="0"/>
        <v>2.4094703163719789E-3</v>
      </c>
      <c r="Q65">
        <v>1.16590072113691E-2</v>
      </c>
      <c r="R65">
        <v>4.7046879391644397E-3</v>
      </c>
      <c r="S65">
        <v>0.19214868976838148</v>
      </c>
      <c r="T65">
        <v>3.2735686140062503E-2</v>
      </c>
      <c r="U65">
        <v>0.19563588348087091</v>
      </c>
      <c r="V65">
        <v>6.7039432076637637E-2</v>
      </c>
      <c r="W65">
        <v>1.90623496473967E-3</v>
      </c>
      <c r="X65">
        <v>2.556093228388746E-3</v>
      </c>
      <c r="Y65">
        <v>3.7242807925639881E-4</v>
      </c>
      <c r="Z65">
        <v>1.603408226128232E-3</v>
      </c>
      <c r="AA65">
        <v>8.0298102492873495E-3</v>
      </c>
    </row>
    <row r="66" spans="1:27" x14ac:dyDescent="0.3">
      <c r="A66" t="s">
        <v>37</v>
      </c>
      <c r="B66" t="s">
        <v>38</v>
      </c>
      <c r="C66">
        <v>52.5126616521868</v>
      </c>
      <c r="D66">
        <v>17.618032827232501</v>
      </c>
      <c r="E66">
        <v>7.5900959901093001</v>
      </c>
      <c r="F66">
        <v>8.0872474480728407</v>
      </c>
      <c r="G66">
        <v>1.04934616389429</v>
      </c>
      <c r="H66">
        <v>3.3878910897144601</v>
      </c>
      <c r="I66">
        <v>9.7978333048898101</v>
      </c>
      <c r="J66">
        <v>3.5367842223358101</v>
      </c>
      <c r="K66">
        <v>6.0389814609814998</v>
      </c>
      <c r="N66" t="s">
        <v>37</v>
      </c>
      <c r="O66" t="s">
        <v>38</v>
      </c>
      <c r="P66">
        <f t="shared" si="0"/>
        <v>8.3595287804535498E-2</v>
      </c>
      <c r="Q66">
        <v>0.65543547822375903</v>
      </c>
      <c r="R66">
        <v>1.41709128276105</v>
      </c>
      <c r="S66">
        <v>74.593231060966204</v>
      </c>
      <c r="T66">
        <v>17.549031981228801</v>
      </c>
      <c r="U66">
        <v>8.5956443732129504</v>
      </c>
      <c r="V66">
        <v>3.2044311475221581</v>
      </c>
      <c r="W66">
        <v>0.14571441583203201</v>
      </c>
      <c r="X66">
        <v>0.19172955189656549</v>
      </c>
      <c r="Y66">
        <v>0.13305374027057962</v>
      </c>
      <c r="Z66">
        <v>0.51283846389385823</v>
      </c>
      <c r="AA66">
        <v>2.5370773758047829</v>
      </c>
    </row>
    <row r="67" spans="1:27" x14ac:dyDescent="0.3">
      <c r="A67" t="s">
        <v>39</v>
      </c>
      <c r="B67" t="s">
        <v>40</v>
      </c>
      <c r="C67">
        <v>1.5093279038634899</v>
      </c>
      <c r="D67">
        <v>0.37102274337389701</v>
      </c>
      <c r="E67">
        <v>0.23670667674765999</v>
      </c>
      <c r="F67">
        <v>0.32374363107744403</v>
      </c>
      <c r="G67">
        <v>3.1398927870404797E-2</v>
      </c>
      <c r="H67">
        <v>8.0700908933122095E-2</v>
      </c>
      <c r="I67">
        <v>0.22589668226826101</v>
      </c>
      <c r="J67">
        <v>8.1710281574370297E-2</v>
      </c>
      <c r="K67">
        <v>0.31723362746220102</v>
      </c>
      <c r="N67" t="s">
        <v>39</v>
      </c>
      <c r="O67" t="s">
        <v>40</v>
      </c>
      <c r="P67">
        <f t="shared" si="0"/>
        <v>0.37599922778593065</v>
      </c>
      <c r="Q67">
        <v>0.266072895415915</v>
      </c>
      <c r="R67">
        <v>1.2630162696876E-2</v>
      </c>
      <c r="S67">
        <v>1.7211109697397902</v>
      </c>
      <c r="T67">
        <v>6.0667153883258801E-2</v>
      </c>
      <c r="U67">
        <v>0.40486930501080198</v>
      </c>
      <c r="V67">
        <v>6.4070805501600658E-2</v>
      </c>
      <c r="W67">
        <v>7.5165380238383199E-3</v>
      </c>
      <c r="X67">
        <v>1.158535163528621E-2</v>
      </c>
      <c r="Y67">
        <v>1.2681948274985642E-2</v>
      </c>
      <c r="Z67">
        <v>4.2079038236149443E-3</v>
      </c>
      <c r="AA67">
        <v>0.2343291213789514</v>
      </c>
    </row>
    <row r="68" spans="1:27" x14ac:dyDescent="0.3">
      <c r="A68" t="s">
        <v>41</v>
      </c>
      <c r="B68" t="s">
        <v>42</v>
      </c>
      <c r="C68">
        <v>3.0570861592544398</v>
      </c>
      <c r="D68">
        <v>809.42962899999998</v>
      </c>
      <c r="E68">
        <v>411.704026</v>
      </c>
      <c r="F68">
        <v>440.68338990000001</v>
      </c>
      <c r="G68">
        <v>57.64271119</v>
      </c>
      <c r="H68">
        <v>191.1465432</v>
      </c>
      <c r="I68">
        <v>548.07170810000002</v>
      </c>
      <c r="J68">
        <v>199.5506718</v>
      </c>
      <c r="K68">
        <v>339.77971330000003</v>
      </c>
      <c r="N68" t="s">
        <v>41</v>
      </c>
      <c r="O68" t="s">
        <v>42</v>
      </c>
      <c r="P68">
        <f t="shared" si="0"/>
        <v>4.0686753220000007</v>
      </c>
      <c r="Q68">
        <v>0.13823632599999999</v>
      </c>
      <c r="R68">
        <v>7.2904673000000003E-2</v>
      </c>
      <c r="S68">
        <v>1365.9165705319999</v>
      </c>
      <c r="T68">
        <v>805.36181409999995</v>
      </c>
      <c r="U68">
        <v>460.70078530000001</v>
      </c>
      <c r="V68">
        <v>173.418263271</v>
      </c>
      <c r="W68">
        <v>8.2344605560000002</v>
      </c>
      <c r="X68">
        <v>9.2546792710000005</v>
      </c>
      <c r="Y68">
        <v>7.4937259770000004</v>
      </c>
      <c r="Z68">
        <v>24.208345827999999</v>
      </c>
      <c r="AA68">
        <v>142.19701746999999</v>
      </c>
    </row>
  </sheetData>
  <mergeCells count="2">
    <mergeCell ref="C48:K48"/>
    <mergeCell ref="P48:Y4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A12A-00DD-4A66-9B4F-EBC37E667AAD}">
  <dimension ref="A1:AE79"/>
  <sheetViews>
    <sheetView topLeftCell="A40" workbookViewId="0">
      <selection activeCell="P44" sqref="P44"/>
    </sheetView>
  </sheetViews>
  <sheetFormatPr defaultRowHeight="14.4" x14ac:dyDescent="0.3"/>
  <cols>
    <col min="3" max="3" width="9" bestFit="1" customWidth="1"/>
    <col min="4" max="4" width="9" style="15" bestFit="1" customWidth="1"/>
    <col min="5" max="9" width="9" bestFit="1" customWidth="1"/>
    <col min="10" max="10" width="10.6640625" bestFit="1" customWidth="1"/>
    <col min="11" max="11" width="9.5546875" bestFit="1" customWidth="1"/>
    <col min="12" max="12" width="9" bestFit="1" customWidth="1"/>
    <col min="13" max="13" width="9.5546875" bestFit="1" customWidth="1"/>
    <col min="17" max="18" width="9" bestFit="1" customWidth="1"/>
    <col min="19" max="22" width="12" bestFit="1" customWidth="1"/>
    <col min="27" max="29" width="9" bestFit="1" customWidth="1"/>
    <col min="30" max="30" width="12" style="16" bestFit="1" customWidth="1"/>
    <col min="31" max="31" width="9" bestFit="1" customWidth="1"/>
  </cols>
  <sheetData>
    <row r="1" spans="1:31" x14ac:dyDescent="0.3">
      <c r="A1" s="17" t="s">
        <v>95</v>
      </c>
      <c r="B1" s="17" t="s">
        <v>140</v>
      </c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8"/>
      <c r="O1" s="17" t="s">
        <v>95</v>
      </c>
      <c r="P1" s="17" t="s">
        <v>160</v>
      </c>
      <c r="Q1" s="18"/>
      <c r="R1" s="18"/>
      <c r="S1" s="18"/>
      <c r="T1" s="18"/>
      <c r="U1" s="18"/>
      <c r="V1" s="18"/>
      <c r="Y1" s="1" t="s">
        <v>95</v>
      </c>
      <c r="Z1" s="1" t="s">
        <v>145</v>
      </c>
      <c r="AA1" s="1"/>
      <c r="AB1" s="1"/>
    </row>
    <row r="2" spans="1:31" x14ac:dyDescent="0.3">
      <c r="A2" s="17" t="s">
        <v>97</v>
      </c>
      <c r="B2" s="17" t="s">
        <v>98</v>
      </c>
      <c r="D2" s="17"/>
      <c r="E2" s="17"/>
      <c r="F2" s="18"/>
      <c r="G2" s="18"/>
      <c r="H2" s="18"/>
      <c r="I2" s="18"/>
      <c r="J2" s="18"/>
      <c r="K2" s="18"/>
      <c r="L2" s="18"/>
      <c r="M2" s="18"/>
      <c r="N2" s="18"/>
      <c r="O2" s="17" t="s">
        <v>97</v>
      </c>
      <c r="P2" s="17" t="s">
        <v>98</v>
      </c>
      <c r="Q2" s="18"/>
      <c r="R2" s="18"/>
      <c r="S2" s="18"/>
      <c r="T2" s="18"/>
      <c r="U2" s="18"/>
      <c r="V2" s="18"/>
      <c r="Y2" s="1" t="s">
        <v>97</v>
      </c>
      <c r="Z2" s="1" t="s">
        <v>98</v>
      </c>
      <c r="AA2" s="1"/>
      <c r="AB2" s="1"/>
    </row>
    <row r="3" spans="1:31" x14ac:dyDescent="0.3">
      <c r="A3" s="18" t="s">
        <v>85</v>
      </c>
      <c r="B3" s="18" t="s">
        <v>86</v>
      </c>
      <c r="C3" s="18" t="s">
        <v>87</v>
      </c>
      <c r="D3" s="18" t="s">
        <v>130</v>
      </c>
      <c r="E3" s="18" t="s">
        <v>131</v>
      </c>
      <c r="F3" s="18" t="s">
        <v>132</v>
      </c>
      <c r="G3" s="18" t="s">
        <v>133</v>
      </c>
      <c r="H3" s="18" t="s">
        <v>134</v>
      </c>
      <c r="I3" s="18" t="s">
        <v>135</v>
      </c>
      <c r="J3" s="18" t="s">
        <v>136</v>
      </c>
      <c r="K3" s="18" t="s">
        <v>137</v>
      </c>
      <c r="L3" s="18" t="s">
        <v>138</v>
      </c>
      <c r="M3" s="18" t="s">
        <v>139</v>
      </c>
      <c r="N3" s="18"/>
      <c r="O3" s="18" t="s">
        <v>85</v>
      </c>
      <c r="P3" s="18" t="s">
        <v>86</v>
      </c>
      <c r="Q3" s="18" t="s">
        <v>87</v>
      </c>
      <c r="R3" s="18" t="s">
        <v>159</v>
      </c>
      <c r="S3" s="18" t="s">
        <v>143</v>
      </c>
      <c r="T3" s="18" t="s">
        <v>144</v>
      </c>
      <c r="U3" s="18"/>
      <c r="V3" s="18"/>
      <c r="Y3" t="s">
        <v>85</v>
      </c>
      <c r="Z3" t="s">
        <v>86</v>
      </c>
      <c r="AA3" t="s">
        <v>87</v>
      </c>
      <c r="AB3" t="s">
        <v>141</v>
      </c>
      <c r="AC3" t="s">
        <v>142</v>
      </c>
      <c r="AD3" s="16" t="s">
        <v>143</v>
      </c>
      <c r="AE3" t="s">
        <v>144</v>
      </c>
    </row>
    <row r="4" spans="1:31" s="14" customFormat="1" x14ac:dyDescent="0.3">
      <c r="A4" s="18" t="s">
        <v>10</v>
      </c>
      <c r="B4" s="18" t="s">
        <v>11</v>
      </c>
      <c r="C4" s="18">
        <v>535.85058041427396</v>
      </c>
      <c r="D4" s="18">
        <v>0</v>
      </c>
      <c r="E4" s="18">
        <v>1.4245535037252699</v>
      </c>
      <c r="F4" s="18">
        <v>73.749870674676401</v>
      </c>
      <c r="G4" s="18">
        <v>47.738934562032298</v>
      </c>
      <c r="H4" s="18">
        <v>2.08294479138074</v>
      </c>
      <c r="I4" s="18">
        <v>149.511081334105</v>
      </c>
      <c r="J4" s="18">
        <v>171.95034086014601</v>
      </c>
      <c r="K4" s="18">
        <v>28.911553136530301</v>
      </c>
      <c r="L4" s="18">
        <v>35.894262976371699</v>
      </c>
      <c r="M4" s="18">
        <v>24.587038575305701</v>
      </c>
      <c r="N4" s="18"/>
      <c r="O4" s="18" t="s">
        <v>10</v>
      </c>
      <c r="P4" s="18" t="s">
        <v>11</v>
      </c>
      <c r="Q4" s="18">
        <v>10.1181512539609</v>
      </c>
      <c r="R4" s="18">
        <v>0</v>
      </c>
      <c r="S4" s="18">
        <v>0.141146291623376</v>
      </c>
      <c r="T4" s="18">
        <f>Q4-S4</f>
        <v>9.9770049623375243</v>
      </c>
      <c r="U4" s="18"/>
      <c r="V4" s="18"/>
      <c r="Y4" s="14" t="s">
        <v>10</v>
      </c>
      <c r="Z4" s="14" t="s">
        <v>11</v>
      </c>
      <c r="AA4" s="14">
        <v>9.98037885813992</v>
      </c>
      <c r="AB4" s="14">
        <v>0</v>
      </c>
      <c r="AC4" s="14">
        <v>0.40730159074299299</v>
      </c>
      <c r="AD4" s="16">
        <v>0.105443273406399</v>
      </c>
      <c r="AE4" s="14">
        <v>9.4676339939905301</v>
      </c>
    </row>
    <row r="5" spans="1:31" x14ac:dyDescent="0.3">
      <c r="A5" s="18" t="s">
        <v>12</v>
      </c>
      <c r="B5" s="18" t="s">
        <v>13</v>
      </c>
      <c r="C5" s="18">
        <v>1.7187081398513501E-4</v>
      </c>
      <c r="D5" s="18">
        <v>0</v>
      </c>
      <c r="E5" s="18">
        <v>4.66354951913944E-7</v>
      </c>
      <c r="F5" s="18">
        <v>1.33440470803112E-5</v>
      </c>
      <c r="G5" s="18">
        <v>7.9987714793124408E-6</v>
      </c>
      <c r="H5" s="18">
        <v>7.5187341488902203E-7</v>
      </c>
      <c r="I5" s="18">
        <v>6.9108357512390206E-5</v>
      </c>
      <c r="J5" s="18">
        <v>3.9640208264333398E-5</v>
      </c>
      <c r="K5" s="18">
        <v>1.2620908719282899E-5</v>
      </c>
      <c r="L5" s="18">
        <v>1.33265282474726E-5</v>
      </c>
      <c r="M5" s="18">
        <v>1.46137643152296E-5</v>
      </c>
      <c r="N5" s="18"/>
      <c r="O5" s="18" t="s">
        <v>12</v>
      </c>
      <c r="P5" s="18" t="s">
        <v>13</v>
      </c>
      <c r="Q5" s="18">
        <v>4.6273116227310104E-6</v>
      </c>
      <c r="R5" s="18">
        <v>0</v>
      </c>
      <c r="S5" s="18">
        <v>4.6180177137177688E-8</v>
      </c>
      <c r="T5" s="18">
        <f>Q5-S5</f>
        <v>4.5811314455938325E-6</v>
      </c>
      <c r="U5" s="18"/>
      <c r="V5" s="18"/>
      <c r="Y5" t="s">
        <v>12</v>
      </c>
      <c r="Z5" t="s">
        <v>13</v>
      </c>
      <c r="AA5">
        <v>6.0420681431846196E-6</v>
      </c>
      <c r="AB5">
        <v>0</v>
      </c>
      <c r="AC5">
        <v>1.01750692810179E-7</v>
      </c>
      <c r="AD5" s="16">
        <v>6.3883318877550306E-8</v>
      </c>
      <c r="AE5">
        <v>5.8764341314968903E-6</v>
      </c>
    </row>
    <row r="6" spans="1:31" x14ac:dyDescent="0.3">
      <c r="A6" s="18" t="s">
        <v>14</v>
      </c>
      <c r="B6" s="18" t="s">
        <v>15</v>
      </c>
      <c r="C6" s="18">
        <v>48.418551820724701</v>
      </c>
      <c r="D6" s="18">
        <v>0</v>
      </c>
      <c r="E6" s="18">
        <v>0.154696767275043</v>
      </c>
      <c r="F6" s="18">
        <v>4.3137891067981897</v>
      </c>
      <c r="G6" s="18">
        <v>2.2226753362661702</v>
      </c>
      <c r="H6" s="18">
        <v>0.68930578773050599</v>
      </c>
      <c r="I6" s="18">
        <v>2.2557586449592102</v>
      </c>
      <c r="J6" s="18">
        <v>3.5368351165509799</v>
      </c>
      <c r="K6" s="18">
        <v>7.38966321766378</v>
      </c>
      <c r="L6" s="18">
        <v>1.23384443434272</v>
      </c>
      <c r="M6" s="18">
        <v>26.6219834091381</v>
      </c>
      <c r="N6" s="18"/>
      <c r="O6" s="18" t="s">
        <v>14</v>
      </c>
      <c r="P6" s="18" t="s">
        <v>15</v>
      </c>
      <c r="Q6" s="18">
        <v>5.5596851113314756</v>
      </c>
      <c r="R6" s="18">
        <v>0</v>
      </c>
      <c r="S6" s="18">
        <v>5.458955112692708E-2</v>
      </c>
      <c r="T6" s="18">
        <f t="shared" ref="T6:T7" si="0">Q6-S6</f>
        <v>5.5050955602045484</v>
      </c>
      <c r="U6" s="18"/>
      <c r="V6" s="18"/>
      <c r="Y6" t="s">
        <v>14</v>
      </c>
      <c r="Z6" t="s">
        <v>15</v>
      </c>
      <c r="AA6">
        <v>14.6196380944293</v>
      </c>
      <c r="AB6">
        <v>0</v>
      </c>
      <c r="AC6">
        <v>6.5350243381762799E-3</v>
      </c>
      <c r="AD6" s="16">
        <v>0.154617351019051</v>
      </c>
      <c r="AE6">
        <v>14.458485719072099</v>
      </c>
    </row>
    <row r="7" spans="1:31" x14ac:dyDescent="0.3">
      <c r="A7" s="18" t="s">
        <v>16</v>
      </c>
      <c r="B7" s="18" t="s">
        <v>17</v>
      </c>
      <c r="C7" s="18">
        <v>1.3914258821065599</v>
      </c>
      <c r="D7" s="18">
        <v>0</v>
      </c>
      <c r="E7" s="18">
        <v>4.2748695034155E-3</v>
      </c>
      <c r="F7" s="18">
        <v>0.13688848046924701</v>
      </c>
      <c r="G7" s="18">
        <v>6.6215554452861702E-2</v>
      </c>
      <c r="H7" s="18">
        <v>4.7157964596625202E-3</v>
      </c>
      <c r="I7" s="18">
        <v>0.463348702252939</v>
      </c>
      <c r="J7" s="18">
        <v>0.45495647978960602</v>
      </c>
      <c r="K7" s="18">
        <v>5.7028718663545197E-2</v>
      </c>
      <c r="L7" s="18">
        <v>0.14882391676308401</v>
      </c>
      <c r="M7" s="18">
        <v>5.5173363752198702E-2</v>
      </c>
      <c r="N7" s="18"/>
      <c r="O7" s="18" t="s">
        <v>16</v>
      </c>
      <c r="P7" s="18" t="s">
        <v>17</v>
      </c>
      <c r="Q7" s="18">
        <v>3.1789402805779909E-2</v>
      </c>
      <c r="R7" s="18">
        <v>0</v>
      </c>
      <c r="S7" s="18">
        <v>3.6909741070587841E-4</v>
      </c>
      <c r="T7" s="18">
        <f t="shared" si="0"/>
        <v>3.1420305395074032E-2</v>
      </c>
      <c r="U7" s="18"/>
      <c r="V7" s="18"/>
      <c r="Y7" t="s">
        <v>16</v>
      </c>
      <c r="Z7" t="s">
        <v>17</v>
      </c>
      <c r="AA7">
        <v>1.2837635875457E-2</v>
      </c>
      <c r="AB7">
        <v>0</v>
      </c>
      <c r="AC7">
        <v>1.0025512044212999E-3</v>
      </c>
      <c r="AD7" s="16">
        <v>1.4805581531645101E-4</v>
      </c>
      <c r="AE7">
        <v>1.1687028855719201E-2</v>
      </c>
    </row>
    <row r="8" spans="1:31" s="14" customFormat="1" x14ac:dyDescent="0.3">
      <c r="A8" s="18" t="s">
        <v>18</v>
      </c>
      <c r="B8" s="18" t="s">
        <v>19</v>
      </c>
      <c r="C8" s="18">
        <v>0.53097438654458495</v>
      </c>
      <c r="D8" s="18">
        <v>0</v>
      </c>
      <c r="E8" s="18">
        <v>3.3598517585679E-2</v>
      </c>
      <c r="F8" s="18">
        <v>7.0810713596545199E-2</v>
      </c>
      <c r="G8" s="18">
        <v>2.3521095142482799E-2</v>
      </c>
      <c r="H8" s="18">
        <v>3.2563485879175602E-3</v>
      </c>
      <c r="I8" s="18">
        <v>0.13808715848390399</v>
      </c>
      <c r="J8" s="18">
        <v>0.15644980430890701</v>
      </c>
      <c r="K8" s="18">
        <v>3.6930905017901403E-2</v>
      </c>
      <c r="L8" s="18">
        <v>4.3748263410546703E-2</v>
      </c>
      <c r="M8" s="18">
        <v>2.45715804107015E-2</v>
      </c>
      <c r="N8" s="18"/>
      <c r="O8" s="18" t="s">
        <v>18</v>
      </c>
      <c r="P8" s="18" t="s">
        <v>19</v>
      </c>
      <c r="Q8" s="18">
        <v>9.4914738461007175E-3</v>
      </c>
      <c r="R8" s="18">
        <v>0</v>
      </c>
      <c r="S8" s="18">
        <v>6.2842731638928796E-5</v>
      </c>
      <c r="T8" s="18">
        <f>Q8-S8</f>
        <v>9.4286311144617888E-3</v>
      </c>
      <c r="U8" s="18"/>
      <c r="V8" s="18"/>
      <c r="Y8" s="14" t="s">
        <v>18</v>
      </c>
      <c r="Z8" s="14" t="s">
        <v>19</v>
      </c>
      <c r="AA8" s="14">
        <v>4.3153380842413701E-3</v>
      </c>
      <c r="AB8" s="14">
        <v>0</v>
      </c>
      <c r="AC8" s="14">
        <v>4.3351382240963899E-4</v>
      </c>
      <c r="AD8" s="16">
        <v>4.6946634280755198E-5</v>
      </c>
      <c r="AE8" s="14">
        <v>3.8348776275509799E-3</v>
      </c>
    </row>
    <row r="9" spans="1:31" x14ac:dyDescent="0.3">
      <c r="A9" s="18" t="s">
        <v>20</v>
      </c>
      <c r="B9" s="18" t="s">
        <v>17</v>
      </c>
      <c r="C9" s="18">
        <v>1.6003583098244301</v>
      </c>
      <c r="D9" s="18">
        <v>0</v>
      </c>
      <c r="E9" s="18">
        <v>4.4825728595545697E-3</v>
      </c>
      <c r="F9" s="18">
        <v>0.155480094083223</v>
      </c>
      <c r="G9" s="18">
        <v>7.7711213284153494E-2</v>
      </c>
      <c r="H9" s="18">
        <v>4.8659429994625603E-3</v>
      </c>
      <c r="I9" s="18">
        <v>0.50054614774148098</v>
      </c>
      <c r="J9" s="18">
        <v>0.58161244165402204</v>
      </c>
      <c r="K9" s="18">
        <v>5.91543184834512E-2</v>
      </c>
      <c r="L9" s="18">
        <v>0.158344276669418</v>
      </c>
      <c r="M9" s="18">
        <v>5.8161302049661703E-2</v>
      </c>
      <c r="N9" s="18"/>
      <c r="O9" s="18" t="s">
        <v>20</v>
      </c>
      <c r="P9" s="18" t="s">
        <v>17</v>
      </c>
      <c r="Q9" s="18">
        <v>3.3748832706334886E-2</v>
      </c>
      <c r="R9" s="18">
        <v>0</v>
      </c>
      <c r="S9" s="18">
        <v>3.9143882667357804E-4</v>
      </c>
      <c r="T9" s="18">
        <f>Q9-S9</f>
        <v>3.3357393879661308E-2</v>
      </c>
      <c r="U9" s="18"/>
      <c r="V9" s="18"/>
      <c r="Y9" t="s">
        <v>20</v>
      </c>
      <c r="Z9" t="s">
        <v>17</v>
      </c>
      <c r="AA9">
        <v>1.36570714249017E-2</v>
      </c>
      <c r="AB9">
        <v>0</v>
      </c>
      <c r="AC9">
        <v>1.2672876946698099E-3</v>
      </c>
      <c r="AD9" s="16">
        <v>1.54833437017927E-4</v>
      </c>
      <c r="AE9">
        <v>1.2234950293214E-2</v>
      </c>
    </row>
    <row r="10" spans="1:31" s="14" customFormat="1" x14ac:dyDescent="0.3">
      <c r="A10" s="18" t="s">
        <v>21</v>
      </c>
      <c r="B10" s="18" t="s">
        <v>22</v>
      </c>
      <c r="C10" s="18">
        <v>1.31063523197987</v>
      </c>
      <c r="D10" s="18">
        <v>0</v>
      </c>
      <c r="E10" s="18">
        <v>0.113688214063219</v>
      </c>
      <c r="F10" s="18">
        <v>0.16825143795228001</v>
      </c>
      <c r="G10" s="18">
        <v>7.0855259975012394E-2</v>
      </c>
      <c r="H10" s="18">
        <v>7.3569614120911004E-3</v>
      </c>
      <c r="I10" s="18">
        <v>0.27655708361834203</v>
      </c>
      <c r="J10" s="18">
        <v>0.42342120951883</v>
      </c>
      <c r="K10" s="18">
        <v>8.89126114600296E-2</v>
      </c>
      <c r="L10" s="18">
        <v>9.45323648286088E-2</v>
      </c>
      <c r="M10" s="18">
        <v>6.7060089151459598E-2</v>
      </c>
      <c r="N10" s="18"/>
      <c r="O10" s="18" t="s">
        <v>21</v>
      </c>
      <c r="P10" s="18" t="s">
        <v>22</v>
      </c>
      <c r="Q10" s="18">
        <v>2.1098137359959912E-2</v>
      </c>
      <c r="R10" s="18">
        <v>0</v>
      </c>
      <c r="S10" s="18">
        <v>1.5963546090137201E-4</v>
      </c>
      <c r="T10" s="18">
        <f>Q10-S10</f>
        <v>2.0938501899058541E-2</v>
      </c>
      <c r="U10" s="18"/>
      <c r="V10" s="18"/>
      <c r="Y10" s="14" t="s">
        <v>21</v>
      </c>
      <c r="Z10" s="14" t="s">
        <v>22</v>
      </c>
      <c r="AA10" s="14">
        <v>1.1198309359687301E-2</v>
      </c>
      <c r="AB10" s="14">
        <v>0</v>
      </c>
      <c r="AC10" s="14">
        <v>1.1956542812573E-3</v>
      </c>
      <c r="AD10" s="16">
        <v>1.19255598976176E-4</v>
      </c>
      <c r="AE10" s="14">
        <v>9.8833994794538492E-3</v>
      </c>
    </row>
    <row r="11" spans="1:31" x14ac:dyDescent="0.3">
      <c r="A11" s="18" t="s">
        <v>23</v>
      </c>
      <c r="B11" s="18" t="s">
        <v>24</v>
      </c>
      <c r="C11" s="18">
        <v>8.6480444496109393E-2</v>
      </c>
      <c r="D11" s="18">
        <v>0</v>
      </c>
      <c r="E11" s="18">
        <v>6.6083694999592203E-4</v>
      </c>
      <c r="F11" s="18">
        <v>2.20954719200359E-2</v>
      </c>
      <c r="G11" s="18">
        <v>6.7814862676346304E-3</v>
      </c>
      <c r="H11" s="18">
        <v>1.3626700125754399E-3</v>
      </c>
      <c r="I11" s="18">
        <v>1.26202090403571E-2</v>
      </c>
      <c r="J11" s="18">
        <v>1.1440423634533301E-2</v>
      </c>
      <c r="K11" s="18">
        <v>2.2274542015055201E-2</v>
      </c>
      <c r="L11" s="18">
        <v>5.1987246568220196E-3</v>
      </c>
      <c r="M11" s="18">
        <v>4.04607999909998E-3</v>
      </c>
      <c r="N11" s="18"/>
      <c r="O11" s="18" t="s">
        <v>23</v>
      </c>
      <c r="P11" s="18" t="s">
        <v>24</v>
      </c>
      <c r="Q11" s="18">
        <v>1.3539060943095205E-3</v>
      </c>
      <c r="R11" s="18">
        <v>0</v>
      </c>
      <c r="S11" s="18">
        <v>1.4345586728058126E-5</v>
      </c>
      <c r="T11" s="18">
        <f>Q11-S11</f>
        <v>1.3395605075814624E-3</v>
      </c>
      <c r="U11" s="18"/>
      <c r="V11" s="18"/>
      <c r="Y11" t="s">
        <v>23</v>
      </c>
      <c r="Z11" t="s">
        <v>24</v>
      </c>
      <c r="AA11">
        <v>1.1037100470334901E-3</v>
      </c>
      <c r="AB11">
        <v>0</v>
      </c>
      <c r="AC11">
        <v>2.28303840465953E-5</v>
      </c>
      <c r="AD11" s="16">
        <v>1.23406242970129E-5</v>
      </c>
      <c r="AE11">
        <v>1.0685390386898799E-3</v>
      </c>
    </row>
    <row r="12" spans="1:31" x14ac:dyDescent="0.3">
      <c r="A12" s="18" t="s">
        <v>25</v>
      </c>
      <c r="B12" s="18" t="s">
        <v>26</v>
      </c>
      <c r="C12" s="18">
        <v>3.8679506050462102E-2</v>
      </c>
      <c r="D12" s="18">
        <v>0</v>
      </c>
      <c r="E12" s="18">
        <v>3.8558272750433898E-5</v>
      </c>
      <c r="F12" s="18">
        <v>1.60956038840737E-3</v>
      </c>
      <c r="G12" s="18">
        <v>2.8498478549597899E-2</v>
      </c>
      <c r="H12" s="18">
        <v>1.25985942908495E-4</v>
      </c>
      <c r="I12" s="18">
        <v>1.46503315537813E-3</v>
      </c>
      <c r="J12" s="18">
        <v>3.62900998757414E-3</v>
      </c>
      <c r="K12" s="18">
        <v>2.13077164685077E-3</v>
      </c>
      <c r="L12" s="18">
        <v>4.2230208813429202E-4</v>
      </c>
      <c r="M12" s="18">
        <v>7.5980601886055995E-4</v>
      </c>
      <c r="N12" s="18"/>
      <c r="O12" s="18" t="s">
        <v>25</v>
      </c>
      <c r="P12" s="18" t="s">
        <v>26</v>
      </c>
      <c r="Q12" s="18">
        <v>2.2623621641939401E-4</v>
      </c>
      <c r="R12" s="18">
        <v>0</v>
      </c>
      <c r="S12" s="18">
        <v>2.2542192187207717E-6</v>
      </c>
      <c r="T12" s="18">
        <f t="shared" ref="T12:T20" si="1">Q12-S12</f>
        <v>2.2398199720067324E-4</v>
      </c>
      <c r="U12" s="18"/>
      <c r="V12" s="18"/>
      <c r="Y12" t="s">
        <v>25</v>
      </c>
      <c r="Z12" t="s">
        <v>26</v>
      </c>
      <c r="AA12">
        <v>4.1404550384337E-4</v>
      </c>
      <c r="AB12">
        <v>0</v>
      </c>
      <c r="AC12">
        <v>7.3981461962275798E-6</v>
      </c>
      <c r="AD12" s="16">
        <v>4.3661985903993904E-6</v>
      </c>
      <c r="AE12">
        <v>4.0228115905674298E-4</v>
      </c>
    </row>
    <row r="13" spans="1:31" x14ac:dyDescent="0.3">
      <c r="A13" s="18" t="s">
        <v>27</v>
      </c>
      <c r="B13" s="18" t="s">
        <v>28</v>
      </c>
      <c r="C13" s="18">
        <v>10979.359304916699</v>
      </c>
      <c r="D13" s="18">
        <v>0</v>
      </c>
      <c r="E13" s="18">
        <v>116.178796191549</v>
      </c>
      <c r="F13" s="18">
        <v>3507.33908978813</v>
      </c>
      <c r="G13" s="18">
        <v>362.29553728687199</v>
      </c>
      <c r="H13" s="18">
        <v>147.762653372366</v>
      </c>
      <c r="I13" s="18">
        <v>4284.0477786395004</v>
      </c>
      <c r="J13" s="18">
        <v>1604.4122696971699</v>
      </c>
      <c r="K13" s="18">
        <v>298.84350067528698</v>
      </c>
      <c r="L13" s="18">
        <v>474.42361531423501</v>
      </c>
      <c r="M13" s="18">
        <v>184.05606395159199</v>
      </c>
      <c r="N13" s="18"/>
      <c r="O13" s="18" t="s">
        <v>27</v>
      </c>
      <c r="P13" s="18" t="s">
        <v>28</v>
      </c>
      <c r="Q13" s="18">
        <v>108.50467617354479</v>
      </c>
      <c r="R13" s="18">
        <v>0</v>
      </c>
      <c r="S13" s="18">
        <v>1.2786851397950636</v>
      </c>
      <c r="T13" s="18">
        <f t="shared" si="1"/>
        <v>107.22599103374974</v>
      </c>
      <c r="U13" s="18"/>
      <c r="V13" s="18"/>
      <c r="Y13" t="s">
        <v>27</v>
      </c>
      <c r="Z13" t="s">
        <v>28</v>
      </c>
      <c r="AA13">
        <v>60.946361562456701</v>
      </c>
      <c r="AB13">
        <v>0</v>
      </c>
      <c r="AC13">
        <v>3.5278474875930699</v>
      </c>
      <c r="AD13" s="16">
        <v>0.72904891177326603</v>
      </c>
      <c r="AE13">
        <v>56.689465163090397</v>
      </c>
    </row>
    <row r="14" spans="1:31" x14ac:dyDescent="0.3">
      <c r="A14" s="18" t="s">
        <v>29</v>
      </c>
      <c r="B14" s="18" t="s">
        <v>28</v>
      </c>
      <c r="C14" s="18">
        <v>16.392447875779499</v>
      </c>
      <c r="D14" s="18">
        <v>0</v>
      </c>
      <c r="E14" s="18">
        <v>0.250168318379349</v>
      </c>
      <c r="F14" s="18">
        <v>3.5642403177575099</v>
      </c>
      <c r="G14" s="18">
        <v>1.2030486211756499</v>
      </c>
      <c r="H14" s="18">
        <v>0.171839321921538</v>
      </c>
      <c r="I14" s="18">
        <v>3.6743324753483502</v>
      </c>
      <c r="J14" s="18">
        <v>1.45703118200013</v>
      </c>
      <c r="K14" s="18">
        <v>2.52030361156748</v>
      </c>
      <c r="L14" s="18">
        <v>2.5815773262459798</v>
      </c>
      <c r="M14" s="18">
        <v>0.96990670138354895</v>
      </c>
      <c r="N14" s="18"/>
      <c r="O14" s="18" t="s">
        <v>29</v>
      </c>
      <c r="P14" s="18" t="s">
        <v>28</v>
      </c>
      <c r="Q14" s="18">
        <v>0.61585798431793393</v>
      </c>
      <c r="R14" s="18">
        <v>0</v>
      </c>
      <c r="S14" s="18">
        <v>6.3519099611847544E-3</v>
      </c>
      <c r="T14" s="18">
        <f t="shared" si="1"/>
        <v>0.60950607435674919</v>
      </c>
      <c r="U14" s="18"/>
      <c r="V14" s="18"/>
      <c r="Y14" t="s">
        <v>29</v>
      </c>
      <c r="Z14" t="s">
        <v>28</v>
      </c>
      <c r="AA14">
        <v>0.38561763806156402</v>
      </c>
      <c r="AB14">
        <v>0</v>
      </c>
      <c r="AC14">
        <v>3.8331181923329299E-3</v>
      </c>
      <c r="AD14" s="16">
        <v>4.2430844421395197E-3</v>
      </c>
      <c r="AE14">
        <v>0.37754143542709101</v>
      </c>
    </row>
    <row r="15" spans="1:31" x14ac:dyDescent="0.3">
      <c r="A15" s="18" t="s">
        <v>30</v>
      </c>
      <c r="B15" s="18" t="s">
        <v>28</v>
      </c>
      <c r="C15" s="18">
        <v>31.366429547593299</v>
      </c>
      <c r="D15" s="18">
        <v>0</v>
      </c>
      <c r="E15" s="18">
        <v>0.44859458547936798</v>
      </c>
      <c r="F15" s="18">
        <v>7.8194383329539203</v>
      </c>
      <c r="G15" s="18">
        <v>1.9367403803100101</v>
      </c>
      <c r="H15" s="18">
        <v>0.39931927908152598</v>
      </c>
      <c r="I15" s="18">
        <v>8.2757293864501804</v>
      </c>
      <c r="J15" s="18">
        <v>3.75322429621162</v>
      </c>
      <c r="K15" s="18">
        <v>3.5007922387891002</v>
      </c>
      <c r="L15" s="18">
        <v>3.8458385489722402</v>
      </c>
      <c r="M15" s="18">
        <v>1.3867524993453799</v>
      </c>
      <c r="N15" s="18"/>
      <c r="O15" s="18" t="s">
        <v>30</v>
      </c>
      <c r="P15" s="18" t="s">
        <v>28</v>
      </c>
      <c r="Q15" s="18">
        <v>0.90309024294133877</v>
      </c>
      <c r="R15" s="18">
        <v>0</v>
      </c>
      <c r="S15" s="18">
        <v>9.4707501053994166E-3</v>
      </c>
      <c r="T15" s="18">
        <f t="shared" si="1"/>
        <v>0.89361949283593933</v>
      </c>
      <c r="U15" s="18"/>
      <c r="V15" s="18"/>
      <c r="Y15" t="s">
        <v>30</v>
      </c>
      <c r="Z15" t="s">
        <v>28</v>
      </c>
      <c r="AA15">
        <v>0.538392855695078</v>
      </c>
      <c r="AB15">
        <v>0</v>
      </c>
      <c r="AC15">
        <v>8.9609241962197907E-3</v>
      </c>
      <c r="AD15" s="16">
        <v>5.9826978462170803E-3</v>
      </c>
      <c r="AE15">
        <v>0.52344923365264195</v>
      </c>
    </row>
    <row r="16" spans="1:31" x14ac:dyDescent="0.3">
      <c r="A16" s="18" t="s">
        <v>31</v>
      </c>
      <c r="B16" s="18" t="s">
        <v>28</v>
      </c>
      <c r="C16" s="18">
        <v>96.581418002993203</v>
      </c>
      <c r="D16" s="18">
        <v>0</v>
      </c>
      <c r="E16" s="18">
        <v>0.62023266767818197</v>
      </c>
      <c r="F16" s="18">
        <v>14.845438140236899</v>
      </c>
      <c r="G16" s="18">
        <v>6.4091117205738701</v>
      </c>
      <c r="H16" s="18">
        <v>6.5457400224708104</v>
      </c>
      <c r="I16" s="18">
        <v>25.750400374290798</v>
      </c>
      <c r="J16" s="18">
        <v>22.380637990271602</v>
      </c>
      <c r="K16" s="18">
        <v>7.7972066711218604</v>
      </c>
      <c r="L16" s="18">
        <v>8.5186209474489694</v>
      </c>
      <c r="M16" s="18">
        <v>3.71402946890026</v>
      </c>
      <c r="N16" s="18"/>
      <c r="O16" s="18" t="s">
        <v>31</v>
      </c>
      <c r="P16" s="18" t="s">
        <v>28</v>
      </c>
      <c r="Q16" s="18">
        <v>1.9526926690300854</v>
      </c>
      <c r="R16" s="18">
        <v>0</v>
      </c>
      <c r="S16" s="18">
        <v>2.2205792099844732E-2</v>
      </c>
      <c r="T16" s="18">
        <f t="shared" si="1"/>
        <v>1.9304868769302408</v>
      </c>
      <c r="U16" s="18"/>
      <c r="V16" s="18"/>
      <c r="Y16" t="s">
        <v>31</v>
      </c>
      <c r="Z16" t="s">
        <v>28</v>
      </c>
      <c r="AA16">
        <v>1.08914838487989</v>
      </c>
      <c r="AB16">
        <v>0</v>
      </c>
      <c r="AC16">
        <v>4.6834503221779802E-2</v>
      </c>
      <c r="AD16" s="16">
        <v>1.2771282016470299E-2</v>
      </c>
      <c r="AE16">
        <v>1.0295425996416401</v>
      </c>
    </row>
    <row r="17" spans="1:31" x14ac:dyDescent="0.3">
      <c r="A17" s="18" t="s">
        <v>32</v>
      </c>
      <c r="B17" s="18" t="s">
        <v>28</v>
      </c>
      <c r="C17" s="18">
        <v>368.34490517296098</v>
      </c>
      <c r="D17" s="18">
        <v>0</v>
      </c>
      <c r="E17" s="18">
        <v>6.27429769805065</v>
      </c>
      <c r="F17" s="18">
        <v>67.023024401112394</v>
      </c>
      <c r="G17" s="18">
        <v>20.641724499862001</v>
      </c>
      <c r="H17" s="18">
        <v>2.6018640774910402</v>
      </c>
      <c r="I17" s="18">
        <v>113.37475181149399</v>
      </c>
      <c r="J17" s="18">
        <v>31.335806190152301</v>
      </c>
      <c r="K17" s="18">
        <v>51.805641794987402</v>
      </c>
      <c r="L17" s="18">
        <v>59.596202914135098</v>
      </c>
      <c r="M17" s="18">
        <v>15.691591785676099</v>
      </c>
      <c r="N17" s="18"/>
      <c r="O17" s="18" t="s">
        <v>32</v>
      </c>
      <c r="P17" s="18" t="s">
        <v>28</v>
      </c>
      <c r="Q17" s="18">
        <v>13.206415354099136</v>
      </c>
      <c r="R17" s="18">
        <v>0</v>
      </c>
      <c r="S17" s="18">
        <v>0.13856912345904168</v>
      </c>
      <c r="T17" s="18">
        <f t="shared" si="1"/>
        <v>13.067846230640093</v>
      </c>
      <c r="U17" s="18"/>
      <c r="V17" s="18"/>
      <c r="Y17" t="s">
        <v>32</v>
      </c>
      <c r="Z17" t="s">
        <v>28</v>
      </c>
      <c r="AA17">
        <v>6.1276883904147601</v>
      </c>
      <c r="AB17">
        <v>0</v>
      </c>
      <c r="AC17">
        <v>8.4398400155669101E-2</v>
      </c>
      <c r="AD17" s="16">
        <v>6.8326389992623707E-2</v>
      </c>
      <c r="AE17">
        <v>5.9749636002664701</v>
      </c>
    </row>
    <row r="18" spans="1:31" x14ac:dyDescent="0.3">
      <c r="A18" s="18" t="s">
        <v>33</v>
      </c>
      <c r="B18" s="18" t="s">
        <v>34</v>
      </c>
      <c r="C18" s="18">
        <v>21.280591131351699</v>
      </c>
      <c r="D18" s="18">
        <v>0</v>
      </c>
      <c r="E18" s="18">
        <v>7.5589484086857006E-2</v>
      </c>
      <c r="F18" s="18">
        <v>1.7053226828378401</v>
      </c>
      <c r="G18" s="18">
        <v>0.63270749549027205</v>
      </c>
      <c r="H18" s="18">
        <v>7.3478616865033097E-2</v>
      </c>
      <c r="I18" s="18">
        <v>10.9856193776852</v>
      </c>
      <c r="J18" s="18">
        <v>4.3681589673372496</v>
      </c>
      <c r="K18" s="18">
        <v>1.1930891094887199</v>
      </c>
      <c r="L18" s="18">
        <v>1.1696066255611499</v>
      </c>
      <c r="M18" s="18">
        <v>1.0770187719993001</v>
      </c>
      <c r="N18" s="18"/>
      <c r="O18" s="18" t="s">
        <v>33</v>
      </c>
      <c r="P18" s="18" t="s">
        <v>34</v>
      </c>
      <c r="Q18" s="18">
        <v>0.45580136486046641</v>
      </c>
      <c r="R18" s="18">
        <v>0</v>
      </c>
      <c r="S18" s="18">
        <v>4.6387465796372731E-3</v>
      </c>
      <c r="T18" s="18">
        <f t="shared" si="1"/>
        <v>0.45116261828082915</v>
      </c>
      <c r="U18" s="18"/>
      <c r="V18" s="18"/>
      <c r="Y18" t="s">
        <v>33</v>
      </c>
      <c r="Z18" t="s">
        <v>34</v>
      </c>
      <c r="AA18">
        <v>0.66631068345011601</v>
      </c>
      <c r="AB18">
        <v>0</v>
      </c>
      <c r="AC18">
        <v>8.7342723826835493E-3</v>
      </c>
      <c r="AD18" s="16">
        <v>7.2113323150727101E-3</v>
      </c>
      <c r="AE18">
        <v>0.65036507875236005</v>
      </c>
    </row>
    <row r="19" spans="1:31" x14ac:dyDescent="0.3">
      <c r="A19" s="18" t="s">
        <v>35</v>
      </c>
      <c r="B19" s="18" t="s">
        <v>36</v>
      </c>
      <c r="C19" s="18">
        <v>1.4983302664676501</v>
      </c>
      <c r="D19" s="18">
        <v>0</v>
      </c>
      <c r="E19" s="18">
        <v>1.7188293260378101E-2</v>
      </c>
      <c r="F19" s="18">
        <v>0.26680838708606902</v>
      </c>
      <c r="G19" s="18">
        <v>0.12867957791291601</v>
      </c>
      <c r="H19" s="18">
        <v>2.52853092891893E-2</v>
      </c>
      <c r="I19" s="18">
        <v>0.36338178051863701</v>
      </c>
      <c r="J19" s="18">
        <v>0.30666502510958399</v>
      </c>
      <c r="K19" s="18">
        <v>0.163771396648384</v>
      </c>
      <c r="L19" s="18">
        <v>0.14918739194223299</v>
      </c>
      <c r="M19" s="18">
        <v>7.7363104700255203E-2</v>
      </c>
      <c r="N19" s="18"/>
      <c r="O19" s="18" t="s">
        <v>35</v>
      </c>
      <c r="P19" s="18" t="s">
        <v>36</v>
      </c>
      <c r="Q19" s="18">
        <v>3.8936577893842195E-2</v>
      </c>
      <c r="R19" s="18">
        <v>0</v>
      </c>
      <c r="S19" s="18">
        <v>4.1099501904068357E-4</v>
      </c>
      <c r="T19" s="18">
        <f t="shared" si="1"/>
        <v>3.8525582874801512E-2</v>
      </c>
      <c r="U19" s="18"/>
      <c r="V19" s="18"/>
      <c r="Y19" t="s">
        <v>35</v>
      </c>
      <c r="Z19" t="s">
        <v>36</v>
      </c>
      <c r="AA19">
        <v>3.1850224203598197E-2</v>
      </c>
      <c r="AB19">
        <v>0</v>
      </c>
      <c r="AC19">
        <v>6.1037207453841502E-4</v>
      </c>
      <c r="AD19" s="16">
        <v>3.5531957233408702E-4</v>
      </c>
      <c r="AE19">
        <v>3.08845325567257E-2</v>
      </c>
    </row>
    <row r="20" spans="1:31" x14ac:dyDescent="0.3">
      <c r="A20" s="18" t="s">
        <v>37</v>
      </c>
      <c r="B20" s="18" t="s">
        <v>38</v>
      </c>
      <c r="C20" s="18">
        <v>347.46030720537601</v>
      </c>
      <c r="D20" s="18">
        <v>0</v>
      </c>
      <c r="E20" s="18">
        <v>0.41625274076341501</v>
      </c>
      <c r="F20" s="18">
        <v>35.1644824982722</v>
      </c>
      <c r="G20" s="18">
        <v>30.878567249523201</v>
      </c>
      <c r="H20" s="18">
        <v>0.55048032236734101</v>
      </c>
      <c r="I20" s="18">
        <v>48.178603936476897</v>
      </c>
      <c r="J20" s="18">
        <v>205.994453049481</v>
      </c>
      <c r="K20" s="18">
        <v>7.7687356440508504</v>
      </c>
      <c r="L20" s="18">
        <v>10.9406223599726</v>
      </c>
      <c r="M20" s="18">
        <v>7.5681094044683697</v>
      </c>
      <c r="N20" s="18"/>
      <c r="O20" s="18" t="s">
        <v>37</v>
      </c>
      <c r="P20" s="18" t="s">
        <v>38</v>
      </c>
      <c r="Q20" s="18">
        <v>3.0534063090294126</v>
      </c>
      <c r="R20" s="18">
        <v>0</v>
      </c>
      <c r="S20" s="18">
        <v>3.1222614526586558E-2</v>
      </c>
      <c r="T20" s="18">
        <f t="shared" si="1"/>
        <v>3.022183694502826</v>
      </c>
      <c r="U20" s="18"/>
      <c r="V20" s="18"/>
      <c r="Y20" t="s">
        <v>37</v>
      </c>
      <c r="Z20" t="s">
        <v>38</v>
      </c>
      <c r="AA20">
        <v>3.2652727949717102</v>
      </c>
      <c r="AB20">
        <v>0</v>
      </c>
      <c r="AC20">
        <v>0.429954037797879</v>
      </c>
      <c r="AD20" s="16">
        <v>3.1241305323304099E-2</v>
      </c>
      <c r="AE20">
        <v>2.8040774518505298</v>
      </c>
    </row>
    <row r="21" spans="1:31" s="14" customFormat="1" x14ac:dyDescent="0.3">
      <c r="A21" s="18" t="s">
        <v>39</v>
      </c>
      <c r="B21" s="18" t="s">
        <v>40</v>
      </c>
      <c r="C21" s="18">
        <v>9.64589171150193</v>
      </c>
      <c r="D21" s="18">
        <v>0</v>
      </c>
      <c r="E21" s="18">
        <v>0.23162852388576299</v>
      </c>
      <c r="F21" s="18">
        <v>0.70434288206326501</v>
      </c>
      <c r="G21" s="18">
        <v>0.42239167328327398</v>
      </c>
      <c r="H21" s="18">
        <v>6.7845949825562997</v>
      </c>
      <c r="I21" s="18">
        <v>0.31663273877901899</v>
      </c>
      <c r="J21" s="18">
        <v>0.31814136010295502</v>
      </c>
      <c r="K21" s="18">
        <v>0.42474714243071199</v>
      </c>
      <c r="L21" s="18">
        <v>9.2392304424615199E-2</v>
      </c>
      <c r="M21" s="18">
        <v>0.35102010397602601</v>
      </c>
      <c r="N21" s="18"/>
      <c r="O21" s="18" t="s">
        <v>39</v>
      </c>
      <c r="P21" s="18" t="s">
        <v>40</v>
      </c>
      <c r="Q21" s="18">
        <v>5.9000975663655808E-2</v>
      </c>
      <c r="R21" s="18">
        <v>0</v>
      </c>
      <c r="S21" s="18">
        <v>1.11875292993243E-2</v>
      </c>
      <c r="T21" s="18">
        <f>Q21-S21</f>
        <v>4.7813446364331505E-2</v>
      </c>
      <c r="U21" s="18"/>
      <c r="V21" s="18"/>
      <c r="Y21" s="14" t="s">
        <v>39</v>
      </c>
      <c r="Z21" s="14" t="s">
        <v>40</v>
      </c>
      <c r="AA21" s="14">
        <v>0.116198415917589</v>
      </c>
      <c r="AB21" s="14">
        <v>0</v>
      </c>
      <c r="AC21" s="14">
        <v>6.5599567431332895E-4</v>
      </c>
      <c r="AD21" s="16">
        <v>8.3576387184650103E-3</v>
      </c>
      <c r="AE21" s="14">
        <v>0.10718478152481099</v>
      </c>
    </row>
    <row r="22" spans="1:31" s="14" customFormat="1" x14ac:dyDescent="0.3">
      <c r="A22" s="18" t="s">
        <v>41</v>
      </c>
      <c r="B22" s="18" t="s">
        <v>42</v>
      </c>
      <c r="C22" s="18">
        <v>17301.67295180662</v>
      </c>
      <c r="D22" s="18">
        <v>0</v>
      </c>
      <c r="E22" s="18">
        <v>24.18283571630144</v>
      </c>
      <c r="F22" s="18">
        <v>1743.8545344435895</v>
      </c>
      <c r="G22" s="18">
        <v>1474.8751492793247</v>
      </c>
      <c r="H22" s="18">
        <v>44.511459275104919</v>
      </c>
      <c r="I22" s="18">
        <v>2281.0341850315126</v>
      </c>
      <c r="J22" s="18">
        <v>9541.105552529094</v>
      </c>
      <c r="K22" s="18">
        <v>578.25118612264089</v>
      </c>
      <c r="L22" s="18">
        <v>539.68640231833558</v>
      </c>
      <c r="M22" s="18">
        <v>1074.1716470907656</v>
      </c>
      <c r="N22" s="18"/>
      <c r="O22" s="18" t="s">
        <v>41</v>
      </c>
      <c r="P22" s="18" t="s">
        <v>42</v>
      </c>
      <c r="Q22" s="18">
        <v>267.00276453840706</v>
      </c>
      <c r="R22" s="18">
        <v>0</v>
      </c>
      <c r="S22" s="18">
        <v>1.6634280682695499</v>
      </c>
      <c r="T22" s="18">
        <f>Q22-S22</f>
        <v>265.33933647013754</v>
      </c>
      <c r="U22" s="18"/>
      <c r="V22" s="18"/>
      <c r="Y22" s="14" t="s">
        <v>41</v>
      </c>
      <c r="Z22" s="14" t="s">
        <v>42</v>
      </c>
      <c r="AA22" s="14">
        <v>478.58496277060863</v>
      </c>
      <c r="AB22" s="14">
        <v>0</v>
      </c>
      <c r="AC22" s="14">
        <v>19.890686544708021</v>
      </c>
      <c r="AD22" s="14">
        <v>4.9125714269251706</v>
      </c>
      <c r="AE22" s="14">
        <v>453.78170479897562</v>
      </c>
    </row>
    <row r="23" spans="1:31" x14ac:dyDescent="0.3">
      <c r="A23" s="17" t="s">
        <v>95</v>
      </c>
      <c r="B23" s="17" t="s">
        <v>147</v>
      </c>
      <c r="C23" s="17"/>
      <c r="D23" s="17"/>
      <c r="E23" s="18"/>
      <c r="F23" s="18"/>
      <c r="G23" s="18"/>
      <c r="H23" s="17" t="s">
        <v>95</v>
      </c>
      <c r="I23" s="17" t="s">
        <v>150</v>
      </c>
      <c r="J23" s="17"/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31" x14ac:dyDescent="0.3">
      <c r="A24" s="17" t="s">
        <v>97</v>
      </c>
      <c r="B24" s="17" t="s">
        <v>98</v>
      </c>
      <c r="C24" s="17"/>
      <c r="D24" s="17"/>
      <c r="E24" s="18"/>
      <c r="F24" s="18"/>
      <c r="G24" s="18"/>
      <c r="H24" s="17" t="s">
        <v>97</v>
      </c>
      <c r="I24" s="17" t="s">
        <v>98</v>
      </c>
      <c r="J24" s="17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31" x14ac:dyDescent="0.3">
      <c r="A25" s="18" t="s">
        <v>85</v>
      </c>
      <c r="B25" s="18" t="s">
        <v>86</v>
      </c>
      <c r="C25" s="18" t="s">
        <v>87</v>
      </c>
      <c r="D25" s="18" t="s">
        <v>146</v>
      </c>
      <c r="E25" s="18" t="s">
        <v>144</v>
      </c>
      <c r="F25" s="18"/>
      <c r="G25" s="18"/>
      <c r="H25" s="18" t="s">
        <v>85</v>
      </c>
      <c r="I25" s="18" t="s">
        <v>86</v>
      </c>
      <c r="J25" s="18" t="s">
        <v>87</v>
      </c>
      <c r="K25" s="18" t="s">
        <v>148</v>
      </c>
      <c r="L25" s="18" t="s">
        <v>149</v>
      </c>
      <c r="M25" s="18" t="s">
        <v>144</v>
      </c>
      <c r="N25" s="18"/>
      <c r="O25" s="18"/>
      <c r="P25" s="18"/>
      <c r="Q25" s="18"/>
      <c r="R25" s="18"/>
      <c r="S25" s="18"/>
      <c r="T25" s="18"/>
      <c r="U25" s="18"/>
      <c r="V25" s="18"/>
    </row>
    <row r="26" spans="1:31" x14ac:dyDescent="0.3">
      <c r="A26" s="18" t="s">
        <v>10</v>
      </c>
      <c r="B26" s="18" t="s">
        <v>11</v>
      </c>
      <c r="C26" s="18">
        <v>3.6453775485676698</v>
      </c>
      <c r="D26" s="18">
        <v>0</v>
      </c>
      <c r="E26" s="18">
        <v>3.6453775485676698</v>
      </c>
      <c r="F26" s="18"/>
      <c r="G26" s="18"/>
      <c r="H26" s="18" t="s">
        <v>10</v>
      </c>
      <c r="I26" s="18" t="s">
        <v>11</v>
      </c>
      <c r="J26" s="18">
        <v>8.5184083553573995</v>
      </c>
      <c r="K26" s="18">
        <v>0</v>
      </c>
      <c r="L26" s="18">
        <v>4.90898196227658</v>
      </c>
      <c r="M26" s="18">
        <v>3.6094263930808199</v>
      </c>
      <c r="N26" s="18"/>
      <c r="O26" s="18"/>
      <c r="P26" s="18"/>
      <c r="Q26" s="18"/>
      <c r="R26" s="18"/>
      <c r="S26" s="18"/>
      <c r="T26" s="18"/>
      <c r="U26" s="18"/>
      <c r="V26" s="18"/>
    </row>
    <row r="27" spans="1:31" x14ac:dyDescent="0.3">
      <c r="A27" s="18" t="s">
        <v>12</v>
      </c>
      <c r="B27" s="18" t="s">
        <v>13</v>
      </c>
      <c r="C27" s="18">
        <v>2.2626372186045899E-6</v>
      </c>
      <c r="D27" s="18">
        <v>0</v>
      </c>
      <c r="E27" s="18">
        <v>2.2626372186045899E-6</v>
      </c>
      <c r="F27" s="18"/>
      <c r="G27" s="18"/>
      <c r="H27" s="18" t="s">
        <v>12</v>
      </c>
      <c r="I27" s="18" t="s">
        <v>13</v>
      </c>
      <c r="J27" s="18">
        <v>4.3977226845047799E-6</v>
      </c>
      <c r="K27" s="18">
        <v>0</v>
      </c>
      <c r="L27" s="18">
        <v>2.15739986829259E-6</v>
      </c>
      <c r="M27" s="18">
        <v>2.2403228162121802E-6</v>
      </c>
      <c r="N27" s="18"/>
      <c r="O27" s="18"/>
      <c r="P27" s="18"/>
      <c r="Q27" s="18"/>
      <c r="R27" s="18"/>
      <c r="S27" s="18"/>
      <c r="T27" s="18"/>
      <c r="U27" s="18"/>
      <c r="V27" s="18"/>
    </row>
    <row r="28" spans="1:31" x14ac:dyDescent="0.3">
      <c r="A28" s="18" t="s">
        <v>14</v>
      </c>
      <c r="B28" s="18" t="s">
        <v>15</v>
      </c>
      <c r="C28" s="18">
        <v>5.5670338753811803</v>
      </c>
      <c r="D28" s="18">
        <v>0</v>
      </c>
      <c r="E28" s="18">
        <v>5.5670338753811803</v>
      </c>
      <c r="F28" s="18"/>
      <c r="G28" s="18"/>
      <c r="H28" s="18" t="s">
        <v>14</v>
      </c>
      <c r="I28" s="18" t="s">
        <v>15</v>
      </c>
      <c r="J28" s="18">
        <v>8.0614649734832593</v>
      </c>
      <c r="K28" s="18">
        <v>0</v>
      </c>
      <c r="L28" s="18">
        <v>2.5493338291628</v>
      </c>
      <c r="M28" s="18">
        <v>5.5121311443204597</v>
      </c>
      <c r="N28" s="18"/>
      <c r="O28" s="18"/>
      <c r="P28" s="18"/>
      <c r="Q28" s="18"/>
      <c r="R28" s="18"/>
      <c r="S28" s="18"/>
      <c r="T28" s="18"/>
      <c r="U28" s="18"/>
      <c r="V28" s="18"/>
    </row>
    <row r="29" spans="1:31" x14ac:dyDescent="0.3">
      <c r="A29" s="18" t="s">
        <v>16</v>
      </c>
      <c r="B29" s="18" t="s">
        <v>17</v>
      </c>
      <c r="C29" s="18">
        <v>4.4999239113676101E-3</v>
      </c>
      <c r="D29" s="18">
        <v>0</v>
      </c>
      <c r="E29" s="18">
        <v>4.4999239113676101E-3</v>
      </c>
      <c r="F29" s="18"/>
      <c r="G29" s="18"/>
      <c r="H29" s="18" t="s">
        <v>16</v>
      </c>
      <c r="I29" s="18" t="s">
        <v>17</v>
      </c>
      <c r="J29" s="18">
        <v>1.4278787629175499E-2</v>
      </c>
      <c r="K29" s="18">
        <v>0</v>
      </c>
      <c r="L29" s="18">
        <v>9.8232425101900007E-3</v>
      </c>
      <c r="M29" s="18">
        <v>4.4555451189855003E-3</v>
      </c>
      <c r="N29" s="18"/>
      <c r="O29" s="18"/>
      <c r="P29" s="18"/>
      <c r="Q29" s="18"/>
      <c r="R29" s="18"/>
      <c r="S29" s="18"/>
      <c r="T29" s="18"/>
      <c r="U29" s="18"/>
      <c r="V29" s="18"/>
    </row>
    <row r="30" spans="1:31" x14ac:dyDescent="0.3">
      <c r="A30" s="18" t="s">
        <v>18</v>
      </c>
      <c r="B30" s="18" t="s">
        <v>19</v>
      </c>
      <c r="C30" s="18">
        <v>1.4765649800621099E-3</v>
      </c>
      <c r="D30" s="18">
        <v>0</v>
      </c>
      <c r="E30" s="18">
        <v>1.4765649800621099E-3</v>
      </c>
      <c r="F30" s="18"/>
      <c r="G30" s="18"/>
      <c r="H30" s="18" t="s">
        <v>18</v>
      </c>
      <c r="I30" s="18" t="s">
        <v>19</v>
      </c>
      <c r="J30" s="18">
        <v>8.05602047031884E-3</v>
      </c>
      <c r="K30" s="18">
        <v>0</v>
      </c>
      <c r="L30" s="18">
        <v>6.5940175519785199E-3</v>
      </c>
      <c r="M30" s="18">
        <v>1.46200291834032E-3</v>
      </c>
      <c r="N30" s="18"/>
      <c r="O30" s="18"/>
      <c r="P30" s="18"/>
      <c r="Q30" s="18"/>
      <c r="R30" s="18"/>
      <c r="S30" s="18"/>
      <c r="T30" s="18"/>
      <c r="U30" s="18"/>
      <c r="V30" s="18"/>
    </row>
    <row r="31" spans="1:31" x14ac:dyDescent="0.3">
      <c r="A31" s="18" t="s">
        <v>20</v>
      </c>
      <c r="B31" s="18" t="s">
        <v>17</v>
      </c>
      <c r="C31" s="18">
        <v>4.7108932518233997E-3</v>
      </c>
      <c r="D31" s="18">
        <v>0</v>
      </c>
      <c r="E31" s="18">
        <v>4.7108932518233997E-3</v>
      </c>
      <c r="F31" s="18"/>
      <c r="G31" s="18"/>
      <c r="H31" s="18" t="s">
        <v>20</v>
      </c>
      <c r="I31" s="18" t="s">
        <v>17</v>
      </c>
      <c r="J31" s="18">
        <v>1.49199536107298E-2</v>
      </c>
      <c r="K31" s="18">
        <v>0</v>
      </c>
      <c r="L31" s="18">
        <v>1.0255519755947899E-2</v>
      </c>
      <c r="M31" s="18">
        <v>4.6644338547819396E-3</v>
      </c>
      <c r="N31" s="18"/>
      <c r="O31" s="18"/>
      <c r="P31" s="18"/>
      <c r="Q31" s="18"/>
      <c r="R31" s="18"/>
      <c r="S31" s="18"/>
      <c r="T31" s="18"/>
      <c r="U31" s="18"/>
      <c r="V31" s="18"/>
    </row>
    <row r="32" spans="1:31" x14ac:dyDescent="0.3">
      <c r="A32" s="18" t="s">
        <v>21</v>
      </c>
      <c r="B32" s="18" t="s">
        <v>22</v>
      </c>
      <c r="C32" s="18">
        <v>3.8054621223363601E-3</v>
      </c>
      <c r="D32" s="18">
        <v>0</v>
      </c>
      <c r="E32" s="18">
        <v>3.8054621223363601E-3</v>
      </c>
      <c r="F32" s="18"/>
      <c r="G32" s="18"/>
      <c r="H32" s="18" t="s">
        <v>21</v>
      </c>
      <c r="I32" s="18" t="s">
        <v>22</v>
      </c>
      <c r="J32" s="18">
        <v>1.9668303081826401E-2</v>
      </c>
      <c r="K32" s="18">
        <v>0</v>
      </c>
      <c r="L32" s="18">
        <v>1.5900370888426801E-2</v>
      </c>
      <c r="M32" s="18">
        <v>3.7679321933995502E-3</v>
      </c>
      <c r="N32" s="18"/>
      <c r="O32" s="18"/>
      <c r="P32" s="18"/>
      <c r="Q32" s="18"/>
      <c r="R32" s="18"/>
      <c r="S32" s="18"/>
      <c r="T32" s="18"/>
      <c r="U32" s="18"/>
      <c r="V32" s="18"/>
    </row>
    <row r="33" spans="1:22" x14ac:dyDescent="0.3">
      <c r="A33" s="18" t="s">
        <v>23</v>
      </c>
      <c r="B33" s="18" t="s">
        <v>24</v>
      </c>
      <c r="C33" s="18">
        <v>4.1142572728135502E-4</v>
      </c>
      <c r="D33" s="18">
        <v>0</v>
      </c>
      <c r="E33" s="18">
        <v>4.1142572728135502E-4</v>
      </c>
      <c r="F33" s="18"/>
      <c r="G33" s="18"/>
      <c r="H33" s="18" t="s">
        <v>23</v>
      </c>
      <c r="I33" s="18" t="s">
        <v>24</v>
      </c>
      <c r="J33" s="18">
        <v>4.26013720520104E-3</v>
      </c>
      <c r="K33" s="18">
        <v>0</v>
      </c>
      <c r="L33" s="18">
        <v>3.8527690059856302E-3</v>
      </c>
      <c r="M33" s="18">
        <v>4.0736819921541198E-4</v>
      </c>
      <c r="N33" s="18"/>
      <c r="O33" s="18"/>
      <c r="P33" s="18"/>
      <c r="Q33" s="18"/>
      <c r="R33" s="18"/>
      <c r="S33" s="18"/>
      <c r="T33" s="18"/>
      <c r="U33" s="18"/>
      <c r="V33" s="18"/>
    </row>
    <row r="34" spans="1:22" x14ac:dyDescent="0.3">
      <c r="A34" s="18" t="s">
        <v>25</v>
      </c>
      <c r="B34" s="18" t="s">
        <v>26</v>
      </c>
      <c r="C34" s="18">
        <v>1.5489262719103699E-4</v>
      </c>
      <c r="D34" s="18">
        <v>0</v>
      </c>
      <c r="E34" s="18">
        <v>1.5489262719103699E-4</v>
      </c>
      <c r="F34" s="18"/>
      <c r="G34" s="18"/>
      <c r="H34" s="18" t="s">
        <v>25</v>
      </c>
      <c r="I34" s="18" t="s">
        <v>26</v>
      </c>
      <c r="J34" s="18">
        <v>4.3874973990209201E-4</v>
      </c>
      <c r="K34" s="18">
        <v>0</v>
      </c>
      <c r="L34" s="18">
        <v>2.85384681825276E-4</v>
      </c>
      <c r="M34" s="18">
        <v>1.5336505807681601E-4</v>
      </c>
      <c r="N34" s="18"/>
      <c r="O34" s="18"/>
      <c r="P34" s="18"/>
      <c r="Q34" s="18"/>
      <c r="R34" s="18"/>
      <c r="S34" s="18"/>
      <c r="T34" s="18"/>
      <c r="U34" s="18"/>
      <c r="V34" s="18"/>
    </row>
    <row r="35" spans="1:22" x14ac:dyDescent="0.3">
      <c r="A35" s="18" t="s">
        <v>27</v>
      </c>
      <c r="B35" s="18" t="s">
        <v>28</v>
      </c>
      <c r="C35" s="18">
        <v>21.827470743611201</v>
      </c>
      <c r="D35" s="18">
        <v>0</v>
      </c>
      <c r="E35" s="18">
        <v>21.827470743611201</v>
      </c>
      <c r="F35" s="18"/>
      <c r="G35" s="18"/>
      <c r="H35" s="18" t="s">
        <v>27</v>
      </c>
      <c r="I35" s="18" t="s">
        <v>28</v>
      </c>
      <c r="J35" s="18">
        <v>50.678871632687802</v>
      </c>
      <c r="K35" s="18">
        <v>0</v>
      </c>
      <c r="L35" s="18">
        <v>29.066666019399701</v>
      </c>
      <c r="M35" s="18">
        <v>21.612205613288101</v>
      </c>
      <c r="N35" s="18"/>
      <c r="O35" s="18"/>
      <c r="P35" s="18"/>
      <c r="Q35" s="18"/>
      <c r="R35" s="18"/>
      <c r="S35" s="18"/>
      <c r="T35" s="18"/>
      <c r="U35" s="18"/>
      <c r="V35" s="18"/>
    </row>
    <row r="36" spans="1:22" x14ac:dyDescent="0.3">
      <c r="A36" s="18" t="s">
        <v>29</v>
      </c>
      <c r="B36" s="18" t="s">
        <v>28</v>
      </c>
      <c r="C36" s="18">
        <v>0.14536694950423701</v>
      </c>
      <c r="D36" s="18">
        <v>0</v>
      </c>
      <c r="E36" s="18">
        <v>0.14536694950423701</v>
      </c>
      <c r="F36" s="18"/>
      <c r="G36" s="18"/>
      <c r="H36" s="18" t="s">
        <v>29</v>
      </c>
      <c r="I36" s="18" t="s">
        <v>28</v>
      </c>
      <c r="J36" s="18">
        <v>0.37378483613866498</v>
      </c>
      <c r="K36" s="18">
        <v>0</v>
      </c>
      <c r="L36" s="18">
        <v>0.22985151335355899</v>
      </c>
      <c r="M36" s="18">
        <v>0.14393332278510701</v>
      </c>
      <c r="N36" s="18"/>
      <c r="O36" s="18"/>
      <c r="P36" s="18"/>
      <c r="Q36" s="18"/>
      <c r="R36" s="18"/>
      <c r="S36" s="18"/>
      <c r="T36" s="18"/>
      <c r="U36" s="18"/>
      <c r="V36" s="18"/>
    </row>
    <row r="37" spans="1:22" x14ac:dyDescent="0.3">
      <c r="A37" s="18" t="s">
        <v>30</v>
      </c>
      <c r="B37" s="18" t="s">
        <v>28</v>
      </c>
      <c r="C37" s="18">
        <v>0.20154666800986501</v>
      </c>
      <c r="D37" s="18">
        <v>0</v>
      </c>
      <c r="E37" s="18">
        <v>0.20154666800986501</v>
      </c>
      <c r="F37" s="18"/>
      <c r="G37" s="18"/>
      <c r="H37" s="18" t="s">
        <v>30</v>
      </c>
      <c r="I37" s="18" t="s">
        <v>28</v>
      </c>
      <c r="J37" s="18">
        <v>0.52751694367901902</v>
      </c>
      <c r="K37" s="18">
        <v>0</v>
      </c>
      <c r="L37" s="18">
        <v>0.32795795355843299</v>
      </c>
      <c r="M37" s="18">
        <v>0.19955899012058601</v>
      </c>
      <c r="N37" s="18"/>
      <c r="O37" s="18"/>
      <c r="P37" s="18"/>
      <c r="Q37" s="18"/>
      <c r="R37" s="18"/>
      <c r="S37" s="18"/>
      <c r="T37" s="18"/>
      <c r="U37" s="18"/>
      <c r="V37" s="18"/>
    </row>
    <row r="38" spans="1:22" x14ac:dyDescent="0.3">
      <c r="A38" s="18" t="s">
        <v>31</v>
      </c>
      <c r="B38" s="18" t="s">
        <v>28</v>
      </c>
      <c r="C38" s="18">
        <v>0.396410706788413</v>
      </c>
      <c r="D38" s="18">
        <v>0</v>
      </c>
      <c r="E38" s="18">
        <v>0.396410706788413</v>
      </c>
      <c r="F38" s="18"/>
      <c r="G38" s="18"/>
      <c r="H38" s="18" t="s">
        <v>31</v>
      </c>
      <c r="I38" s="18" t="s">
        <v>28</v>
      </c>
      <c r="J38" s="18">
        <v>1.09105041277141</v>
      </c>
      <c r="K38" s="18">
        <v>0</v>
      </c>
      <c r="L38" s="18">
        <v>0.69854915557386299</v>
      </c>
      <c r="M38" s="18">
        <v>0.39250125719754902</v>
      </c>
      <c r="N38" s="18"/>
      <c r="O38" s="18"/>
      <c r="P38" s="18"/>
      <c r="Q38" s="18"/>
      <c r="R38" s="18"/>
      <c r="S38" s="18"/>
      <c r="T38" s="18"/>
      <c r="U38" s="18"/>
      <c r="V38" s="18"/>
    </row>
    <row r="39" spans="1:22" x14ac:dyDescent="0.3">
      <c r="A39" s="18" t="s">
        <v>32</v>
      </c>
      <c r="B39" s="18" t="s">
        <v>28</v>
      </c>
      <c r="C39" s="18">
        <v>2.3005745819733998</v>
      </c>
      <c r="D39" s="18">
        <v>0</v>
      </c>
      <c r="E39" s="18">
        <v>2.3005745819733998</v>
      </c>
      <c r="F39" s="18"/>
      <c r="G39" s="18"/>
      <c r="H39" s="18" t="s">
        <v>32</v>
      </c>
      <c r="I39" s="18" t="s">
        <v>28</v>
      </c>
      <c r="J39" s="18">
        <v>8.4938436205257304</v>
      </c>
      <c r="K39" s="18">
        <v>0</v>
      </c>
      <c r="L39" s="18">
        <v>6.2159575818571797</v>
      </c>
      <c r="M39" s="18">
        <v>2.27788603866856</v>
      </c>
      <c r="N39" s="18"/>
      <c r="O39" s="18"/>
      <c r="P39" s="18"/>
      <c r="Q39" s="18"/>
      <c r="R39" s="18"/>
      <c r="S39" s="18"/>
      <c r="T39" s="18"/>
      <c r="U39" s="18"/>
      <c r="V39" s="18"/>
    </row>
    <row r="40" spans="1:22" x14ac:dyDescent="0.3">
      <c r="A40" s="18" t="s">
        <v>33</v>
      </c>
      <c r="B40" s="18" t="s">
        <v>34</v>
      </c>
      <c r="C40" s="18">
        <v>0.25041380624619503</v>
      </c>
      <c r="D40" s="18">
        <v>0</v>
      </c>
      <c r="E40" s="18">
        <v>0.25041380624619503</v>
      </c>
      <c r="F40" s="18"/>
      <c r="G40" s="18"/>
      <c r="H40" s="18" t="s">
        <v>33</v>
      </c>
      <c r="I40" s="18" t="s">
        <v>34</v>
      </c>
      <c r="J40" s="18">
        <v>0.42690907802762301</v>
      </c>
      <c r="K40" s="18">
        <v>0</v>
      </c>
      <c r="L40" s="18">
        <v>0.17896488377742401</v>
      </c>
      <c r="M40" s="18">
        <v>0.24794419425019901</v>
      </c>
      <c r="N40" s="18"/>
      <c r="O40" s="18"/>
      <c r="P40" s="18"/>
      <c r="Q40" s="18"/>
      <c r="R40" s="18"/>
      <c r="S40" s="18"/>
      <c r="T40" s="18"/>
      <c r="U40" s="18"/>
      <c r="V40" s="18"/>
    </row>
    <row r="41" spans="1:22" x14ac:dyDescent="0.3">
      <c r="A41" s="18" t="s">
        <v>35</v>
      </c>
      <c r="B41" s="18" t="s">
        <v>36</v>
      </c>
      <c r="C41" s="18">
        <v>1.18916491296189E-2</v>
      </c>
      <c r="D41" s="18">
        <v>0</v>
      </c>
      <c r="E41" s="18">
        <v>1.18916491296189E-2</v>
      </c>
      <c r="F41" s="18"/>
      <c r="G41" s="18"/>
      <c r="H41" s="18" t="s">
        <v>35</v>
      </c>
      <c r="I41" s="18" t="s">
        <v>36</v>
      </c>
      <c r="J41" s="18">
        <v>2.21822972980905E-2</v>
      </c>
      <c r="K41" s="18">
        <v>0</v>
      </c>
      <c r="L41" s="18">
        <v>1.04079250283822E-2</v>
      </c>
      <c r="M41" s="18">
        <v>1.1774372269708301E-2</v>
      </c>
      <c r="N41" s="18"/>
      <c r="O41" s="18"/>
      <c r="P41" s="18"/>
      <c r="Q41" s="18"/>
      <c r="R41" s="18"/>
      <c r="S41" s="18"/>
      <c r="T41" s="18"/>
      <c r="U41" s="18"/>
      <c r="V41" s="18"/>
    </row>
    <row r="42" spans="1:22" x14ac:dyDescent="0.3">
      <c r="A42" s="18" t="s">
        <v>37</v>
      </c>
      <c r="B42" s="18" t="s">
        <v>38</v>
      </c>
      <c r="C42" s="18">
        <v>1.07967006404933</v>
      </c>
      <c r="D42" s="18">
        <v>0</v>
      </c>
      <c r="E42" s="18">
        <v>1.07967006404933</v>
      </c>
      <c r="F42" s="18"/>
      <c r="G42" s="18"/>
      <c r="H42" s="18" t="s">
        <v>37</v>
      </c>
      <c r="I42" s="18" t="s">
        <v>38</v>
      </c>
      <c r="J42" s="18">
        <v>2.47818651353849</v>
      </c>
      <c r="K42" s="18">
        <v>0</v>
      </c>
      <c r="L42" s="18">
        <v>1.40916428822018</v>
      </c>
      <c r="M42" s="18">
        <v>1.0690222253183099</v>
      </c>
      <c r="N42" s="18"/>
      <c r="O42" s="18"/>
      <c r="P42" s="18"/>
      <c r="Q42" s="18"/>
      <c r="R42" s="18"/>
      <c r="S42" s="18"/>
      <c r="T42" s="18"/>
      <c r="U42" s="18"/>
      <c r="V42" s="18"/>
    </row>
    <row r="43" spans="1:22" x14ac:dyDescent="0.3">
      <c r="A43" s="18" t="s">
        <v>39</v>
      </c>
      <c r="B43" s="18" t="s">
        <v>40</v>
      </c>
      <c r="C43" s="18">
        <v>4.1269972712806101E-2</v>
      </c>
      <c r="D43" s="18">
        <v>0</v>
      </c>
      <c r="E43" s="18">
        <v>4.1269972712806101E-2</v>
      </c>
      <c r="F43" s="18"/>
      <c r="G43" s="18"/>
      <c r="H43" s="18" t="s">
        <v>39</v>
      </c>
      <c r="I43" s="18" t="s">
        <v>40</v>
      </c>
      <c r="J43" s="18">
        <v>0.30732111509861898</v>
      </c>
      <c r="K43" s="18">
        <v>2E-3</v>
      </c>
      <c r="L43" s="18">
        <v>0.26445815202835099</v>
      </c>
      <c r="M43" s="18">
        <v>4.0862963070268599E-2</v>
      </c>
      <c r="N43" s="18"/>
      <c r="O43" s="18"/>
      <c r="P43" s="18"/>
      <c r="Q43" s="18"/>
      <c r="R43" s="18"/>
      <c r="S43" s="18"/>
      <c r="T43" s="18"/>
      <c r="U43" s="18"/>
      <c r="V43" s="18"/>
    </row>
    <row r="44" spans="1:22" x14ac:dyDescent="0.3">
      <c r="A44" s="18" t="s">
        <v>41</v>
      </c>
      <c r="B44" s="18" t="s">
        <v>42</v>
      </c>
      <c r="C44" s="18">
        <v>174.7221787</v>
      </c>
      <c r="D44" s="18">
        <v>0</v>
      </c>
      <c r="E44" s="18">
        <v>174.7221787</v>
      </c>
      <c r="F44" s="18"/>
      <c r="G44" s="18"/>
      <c r="H44" s="18" t="s">
        <v>41</v>
      </c>
      <c r="I44" s="18" t="s">
        <v>42</v>
      </c>
      <c r="J44" s="18">
        <v>307.93104420675905</v>
      </c>
      <c r="K44" s="18">
        <v>0</v>
      </c>
      <c r="L44" s="18">
        <v>134.93199630975738</v>
      </c>
      <c r="M44" s="18">
        <v>172.99904789700062</v>
      </c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3">
      <c r="A45" s="18"/>
      <c r="B45" s="24" t="s">
        <v>169</v>
      </c>
      <c r="C45" s="24"/>
      <c r="D45" s="24"/>
      <c r="E45" s="24"/>
      <c r="F45" s="24"/>
      <c r="G45" s="24"/>
      <c r="H45" s="24"/>
      <c r="I45" s="18"/>
      <c r="J45" s="17"/>
      <c r="K45" s="17"/>
      <c r="L45" s="24" t="s">
        <v>172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22" x14ac:dyDescent="0.3">
      <c r="A46" s="18" t="s">
        <v>85</v>
      </c>
      <c r="B46" s="18" t="s">
        <v>86</v>
      </c>
      <c r="C46" s="18" t="s">
        <v>167</v>
      </c>
      <c r="D46" s="18" t="s">
        <v>168</v>
      </c>
      <c r="E46" s="18" t="s">
        <v>55</v>
      </c>
      <c r="F46" s="18" t="s">
        <v>57</v>
      </c>
      <c r="G46" s="18" t="s">
        <v>59</v>
      </c>
      <c r="J46" s="18" t="s">
        <v>85</v>
      </c>
      <c r="K46" s="18" t="s">
        <v>86</v>
      </c>
      <c r="L46" s="18" t="s">
        <v>161</v>
      </c>
      <c r="M46" s="18" t="s">
        <v>162</v>
      </c>
      <c r="N46" s="18" t="s">
        <v>163</v>
      </c>
      <c r="O46" s="18" t="s">
        <v>164</v>
      </c>
      <c r="P46" s="18" t="s">
        <v>75</v>
      </c>
      <c r="Q46" s="18" t="s">
        <v>165</v>
      </c>
      <c r="R46" s="18" t="s">
        <v>166</v>
      </c>
      <c r="S46" s="18" t="s">
        <v>76</v>
      </c>
      <c r="T46" s="18" t="s">
        <v>80</v>
      </c>
      <c r="U46" s="18" t="s">
        <v>81</v>
      </c>
      <c r="V46" s="18" t="s">
        <v>82</v>
      </c>
    </row>
    <row r="47" spans="1:22" x14ac:dyDescent="0.3">
      <c r="A47" s="18" t="s">
        <v>10</v>
      </c>
      <c r="B47" s="18" t="s">
        <v>11</v>
      </c>
      <c r="C47" s="18">
        <v>535.85058041427396</v>
      </c>
      <c r="D47" s="18">
        <v>10.1181512539609</v>
      </c>
      <c r="E47" s="18">
        <v>9.98037885813992</v>
      </c>
      <c r="F47" s="18">
        <v>3.6453775485676698</v>
      </c>
      <c r="G47" s="18">
        <v>8.5184083553573995</v>
      </c>
      <c r="J47" s="18" t="s">
        <v>10</v>
      </c>
      <c r="K47" s="18" t="s">
        <v>11</v>
      </c>
      <c r="L47" s="19">
        <v>1.4245535037252699</v>
      </c>
      <c r="M47" s="19">
        <v>73.749870674676401</v>
      </c>
      <c r="N47" s="18">
        <v>47.738934562032298</v>
      </c>
      <c r="O47" s="18">
        <v>2.08294479138074</v>
      </c>
      <c r="P47" s="18">
        <f t="shared" ref="P47:P65" si="2">SUM(I4+L4)</f>
        <v>185.40534431047669</v>
      </c>
      <c r="Q47" s="18">
        <v>171.95034086014601</v>
      </c>
      <c r="R47" s="18">
        <v>28.911553136530301</v>
      </c>
      <c r="S47" s="18">
        <f t="shared" ref="S47:S65" si="3">SUM(M4+T4+AE4+E26+M26)</f>
        <v>51.286481473282251</v>
      </c>
      <c r="T47" s="18">
        <f t="shared" ref="T47:T65" si="4">SUM(S4+AD4)</f>
        <v>0.246589565029775</v>
      </c>
      <c r="U47" s="18">
        <v>0.40730159074299299</v>
      </c>
      <c r="V47" s="18">
        <v>4.90898196227658</v>
      </c>
    </row>
    <row r="48" spans="1:22" x14ac:dyDescent="0.3">
      <c r="A48" s="18" t="s">
        <v>12</v>
      </c>
      <c r="B48" s="18" t="s">
        <v>13</v>
      </c>
      <c r="C48" s="18">
        <v>1.7187081398513501E-4</v>
      </c>
      <c r="D48" s="20">
        <v>4.6273116227310104E-6</v>
      </c>
      <c r="E48" s="18">
        <v>6.0420681431846196E-6</v>
      </c>
      <c r="F48" s="18">
        <v>2.2626372186045899E-6</v>
      </c>
      <c r="G48" s="18">
        <v>4.3977226845047799E-6</v>
      </c>
      <c r="J48" s="18" t="s">
        <v>12</v>
      </c>
      <c r="K48" s="18" t="s">
        <v>13</v>
      </c>
      <c r="L48" s="19">
        <v>4.66354951913944E-7</v>
      </c>
      <c r="M48" s="19">
        <v>1.33440470803112E-5</v>
      </c>
      <c r="N48" s="18">
        <v>7.9987714793124408E-6</v>
      </c>
      <c r="O48" s="18">
        <v>7.5187341488902203E-7</v>
      </c>
      <c r="P48" s="18">
        <f t="shared" si="2"/>
        <v>8.2434885759862799E-5</v>
      </c>
      <c r="Q48" s="18">
        <v>3.9640208264333398E-5</v>
      </c>
      <c r="R48" s="18">
        <v>1.2620908719282899E-5</v>
      </c>
      <c r="S48" s="18">
        <f t="shared" si="3"/>
        <v>2.9574289927137093E-5</v>
      </c>
      <c r="T48" s="18">
        <f t="shared" si="4"/>
        <v>1.1006349601472799E-7</v>
      </c>
      <c r="U48" s="18">
        <v>1.01750692810179E-7</v>
      </c>
      <c r="V48" s="18">
        <v>2.15739986829259E-6</v>
      </c>
    </row>
    <row r="49" spans="1:22" x14ac:dyDescent="0.3">
      <c r="A49" s="18" t="s">
        <v>14</v>
      </c>
      <c r="B49" s="18" t="s">
        <v>15</v>
      </c>
      <c r="C49" s="18">
        <v>48.418551820724701</v>
      </c>
      <c r="D49" s="18">
        <v>5.5596851113314756</v>
      </c>
      <c r="E49" s="18">
        <v>14.6196380944293</v>
      </c>
      <c r="F49" s="18">
        <v>5.5670338753811803</v>
      </c>
      <c r="G49" s="18">
        <v>8.0614649734832593</v>
      </c>
      <c r="J49" s="18" t="s">
        <v>14</v>
      </c>
      <c r="K49" s="18" t="s">
        <v>15</v>
      </c>
      <c r="L49" s="19">
        <v>0.154696767275043</v>
      </c>
      <c r="M49" s="19">
        <v>4.3137891067981897</v>
      </c>
      <c r="N49" s="18">
        <v>2.2226753362661702</v>
      </c>
      <c r="O49" s="18">
        <v>0.68930578773050599</v>
      </c>
      <c r="P49" s="18">
        <f t="shared" si="2"/>
        <v>3.4896030793019301</v>
      </c>
      <c r="Q49" s="18">
        <v>3.5368351165509799</v>
      </c>
      <c r="R49" s="18">
        <v>7.38966321766378</v>
      </c>
      <c r="S49" s="18">
        <f t="shared" si="3"/>
        <v>57.664729708116383</v>
      </c>
      <c r="T49" s="18">
        <f t="shared" si="4"/>
        <v>0.20920690214597809</v>
      </c>
      <c r="U49" s="18">
        <v>6.5350243381762799E-3</v>
      </c>
      <c r="V49" s="18">
        <v>2.5493338291628</v>
      </c>
    </row>
    <row r="50" spans="1:22" x14ac:dyDescent="0.3">
      <c r="A50" s="18" t="s">
        <v>16</v>
      </c>
      <c r="B50" s="18" t="s">
        <v>17</v>
      </c>
      <c r="C50" s="18">
        <v>1.3914258821065599</v>
      </c>
      <c r="D50" s="18">
        <v>3.1789402805779909E-2</v>
      </c>
      <c r="E50" s="18">
        <v>1.2837635875457E-2</v>
      </c>
      <c r="F50" s="18">
        <v>4.4999239113676101E-3</v>
      </c>
      <c r="G50" s="18">
        <v>1.4278787629175499E-2</v>
      </c>
      <c r="J50" s="18" t="s">
        <v>16</v>
      </c>
      <c r="K50" s="18" t="s">
        <v>17</v>
      </c>
      <c r="L50" s="19">
        <v>4.2748695034155E-3</v>
      </c>
      <c r="M50" s="19">
        <v>0.13688848046924701</v>
      </c>
      <c r="N50" s="18">
        <v>6.6215554452861702E-2</v>
      </c>
      <c r="O50" s="18">
        <v>4.7157964596625202E-3</v>
      </c>
      <c r="P50" s="18">
        <f t="shared" si="2"/>
        <v>0.61217261901602305</v>
      </c>
      <c r="Q50" s="18">
        <v>0.45495647978960602</v>
      </c>
      <c r="R50" s="18">
        <v>5.7028718663545197E-2</v>
      </c>
      <c r="S50" s="18">
        <f t="shared" si="3"/>
        <v>0.10723616703334504</v>
      </c>
      <c r="T50" s="18">
        <f t="shared" si="4"/>
        <v>5.1715322602232945E-4</v>
      </c>
      <c r="U50" s="18">
        <v>1.0025512044212999E-3</v>
      </c>
      <c r="V50" s="18">
        <v>9.8232425101900007E-3</v>
      </c>
    </row>
    <row r="51" spans="1:22" x14ac:dyDescent="0.3">
      <c r="A51" s="18" t="s">
        <v>18</v>
      </c>
      <c r="B51" s="18" t="s">
        <v>19</v>
      </c>
      <c r="C51" s="18">
        <v>0.53097438654458495</v>
      </c>
      <c r="D51" s="18">
        <v>9.4914738461007175E-3</v>
      </c>
      <c r="E51" s="18">
        <v>4.3153380842413701E-3</v>
      </c>
      <c r="F51" s="18">
        <v>1.4765649800621099E-3</v>
      </c>
      <c r="G51" s="18">
        <v>8.05602047031884E-3</v>
      </c>
      <c r="J51" s="18" t="s">
        <v>18</v>
      </c>
      <c r="K51" s="18" t="s">
        <v>19</v>
      </c>
      <c r="L51" s="19">
        <v>3.3598517585679E-2</v>
      </c>
      <c r="M51" s="19">
        <v>7.0810713596545199E-2</v>
      </c>
      <c r="N51" s="18">
        <v>2.3521095142482799E-2</v>
      </c>
      <c r="O51" s="18">
        <v>3.2563485879175602E-3</v>
      </c>
      <c r="P51" s="18">
        <f t="shared" si="2"/>
        <v>0.18183542189445068</v>
      </c>
      <c r="Q51" s="18">
        <v>0.15644980430890701</v>
      </c>
      <c r="R51" s="18">
        <v>3.6930905017901403E-2</v>
      </c>
      <c r="S51" s="18">
        <f t="shared" si="3"/>
        <v>4.0773657051116692E-2</v>
      </c>
      <c r="T51" s="18">
        <f t="shared" si="4"/>
        <v>1.0978936591968399E-4</v>
      </c>
      <c r="U51" s="18">
        <v>4.3351382240963899E-4</v>
      </c>
      <c r="V51" s="18">
        <v>6.5940175519785199E-3</v>
      </c>
    </row>
    <row r="52" spans="1:22" x14ac:dyDescent="0.3">
      <c r="A52" s="18" t="s">
        <v>20</v>
      </c>
      <c r="B52" s="18" t="s">
        <v>17</v>
      </c>
      <c r="C52" s="18">
        <v>1.6003583098244301</v>
      </c>
      <c r="D52" s="18">
        <v>3.3748832706334886E-2</v>
      </c>
      <c r="E52" s="18">
        <v>1.36570714249017E-2</v>
      </c>
      <c r="F52" s="18">
        <v>4.7108932518233997E-3</v>
      </c>
      <c r="G52" s="18">
        <v>1.49199536107298E-2</v>
      </c>
      <c r="J52" s="18" t="s">
        <v>20</v>
      </c>
      <c r="K52" s="18" t="s">
        <v>17</v>
      </c>
      <c r="L52" s="19">
        <v>4.4825728595545697E-3</v>
      </c>
      <c r="M52" s="19">
        <v>0.155480094083223</v>
      </c>
      <c r="N52" s="18">
        <v>7.7711213284153494E-2</v>
      </c>
      <c r="O52" s="18">
        <v>4.8659429994625603E-3</v>
      </c>
      <c r="P52" s="18">
        <f t="shared" si="2"/>
        <v>0.65889042441089896</v>
      </c>
      <c r="Q52" s="18">
        <v>0.58161244165402204</v>
      </c>
      <c r="R52" s="18">
        <v>5.91543184834512E-2</v>
      </c>
      <c r="S52" s="18">
        <f t="shared" si="3"/>
        <v>0.11312897332914236</v>
      </c>
      <c r="T52" s="18">
        <f t="shared" si="4"/>
        <v>5.4627226369150504E-4</v>
      </c>
      <c r="U52" s="18">
        <v>1.2672876946698099E-3</v>
      </c>
      <c r="V52" s="18">
        <v>1.0255519755947899E-2</v>
      </c>
    </row>
    <row r="53" spans="1:22" x14ac:dyDescent="0.3">
      <c r="A53" s="18" t="s">
        <v>21</v>
      </c>
      <c r="B53" s="18" t="s">
        <v>22</v>
      </c>
      <c r="C53" s="18">
        <v>1.31063523197987</v>
      </c>
      <c r="D53" s="18">
        <v>2.1098137359959912E-2</v>
      </c>
      <c r="E53" s="18">
        <v>1.1198309359687301E-2</v>
      </c>
      <c r="F53" s="18">
        <v>3.8054621223363601E-3</v>
      </c>
      <c r="G53" s="18">
        <v>1.9668303081826401E-2</v>
      </c>
      <c r="J53" s="18" t="s">
        <v>21</v>
      </c>
      <c r="K53" s="18" t="s">
        <v>22</v>
      </c>
      <c r="L53" s="19">
        <v>0.113688214063219</v>
      </c>
      <c r="M53" s="19">
        <v>0.16825143795228001</v>
      </c>
      <c r="N53" s="18">
        <v>7.0855259975012394E-2</v>
      </c>
      <c r="O53" s="18">
        <v>7.3569614120911004E-3</v>
      </c>
      <c r="P53" s="18">
        <f t="shared" si="2"/>
        <v>0.3710894484469508</v>
      </c>
      <c r="Q53" s="18">
        <v>0.42342120951883</v>
      </c>
      <c r="R53" s="18">
        <v>8.89126114600296E-2</v>
      </c>
      <c r="S53" s="18">
        <f t="shared" si="3"/>
        <v>0.10545538484570789</v>
      </c>
      <c r="T53" s="18">
        <f t="shared" si="4"/>
        <v>2.7889105987754798E-4</v>
      </c>
      <c r="U53" s="18">
        <v>1.1956542812573E-3</v>
      </c>
      <c r="V53" s="18">
        <v>1.5900370888426801E-2</v>
      </c>
    </row>
    <row r="54" spans="1:22" x14ac:dyDescent="0.3">
      <c r="A54" s="18" t="s">
        <v>23</v>
      </c>
      <c r="B54" s="18" t="s">
        <v>24</v>
      </c>
      <c r="C54" s="18">
        <v>8.6480444496109393E-2</v>
      </c>
      <c r="D54" s="18">
        <v>1.3539060943095205E-3</v>
      </c>
      <c r="E54" s="18">
        <v>1.1037100470334901E-3</v>
      </c>
      <c r="F54" s="18">
        <v>4.1142572728135502E-4</v>
      </c>
      <c r="G54" s="18">
        <v>4.26013720520104E-3</v>
      </c>
      <c r="J54" s="18" t="s">
        <v>23</v>
      </c>
      <c r="K54" s="18" t="s">
        <v>24</v>
      </c>
      <c r="L54" s="19">
        <v>6.6083694999592203E-4</v>
      </c>
      <c r="M54" s="19">
        <v>2.20954719200359E-2</v>
      </c>
      <c r="N54" s="18">
        <v>6.7814862676346304E-3</v>
      </c>
      <c r="O54" s="18">
        <v>1.3626700125754399E-3</v>
      </c>
      <c r="P54" s="18">
        <f t="shared" si="2"/>
        <v>1.7818933697179119E-2</v>
      </c>
      <c r="Q54" s="18">
        <v>1.1440423634533301E-2</v>
      </c>
      <c r="R54" s="18">
        <v>2.2274542015055201E-2</v>
      </c>
      <c r="S54" s="18">
        <f t="shared" si="3"/>
        <v>7.2729734718680892E-3</v>
      </c>
      <c r="T54" s="18">
        <f t="shared" si="4"/>
        <v>2.6686211025071025E-5</v>
      </c>
      <c r="U54" s="18">
        <v>2.28303840465953E-5</v>
      </c>
      <c r="V54" s="18">
        <v>3.8527690059856302E-3</v>
      </c>
    </row>
    <row r="55" spans="1:22" x14ac:dyDescent="0.3">
      <c r="A55" s="18" t="s">
        <v>25</v>
      </c>
      <c r="B55" s="18" t="s">
        <v>26</v>
      </c>
      <c r="C55" s="18">
        <v>3.8679506050462102E-2</v>
      </c>
      <c r="D55" s="18">
        <v>2.2623621641939401E-4</v>
      </c>
      <c r="E55" s="18">
        <v>4.1404550384337E-4</v>
      </c>
      <c r="F55" s="18">
        <v>1.5489262719103699E-4</v>
      </c>
      <c r="G55" s="18">
        <v>4.3874973990209201E-4</v>
      </c>
      <c r="J55" s="18" t="s">
        <v>25</v>
      </c>
      <c r="K55" s="18" t="s">
        <v>26</v>
      </c>
      <c r="L55" s="19">
        <v>3.8558272750433898E-5</v>
      </c>
      <c r="M55" s="19">
        <v>1.60956038840737E-3</v>
      </c>
      <c r="N55" s="18">
        <v>2.8498478549597899E-2</v>
      </c>
      <c r="O55" s="18">
        <v>1.25985942908495E-4</v>
      </c>
      <c r="P55" s="18">
        <f t="shared" si="2"/>
        <v>1.887335243512422E-3</v>
      </c>
      <c r="Q55" s="18">
        <v>3.62900998757414E-3</v>
      </c>
      <c r="R55" s="18">
        <v>2.13077164685077E-3</v>
      </c>
      <c r="S55" s="18">
        <f t="shared" si="3"/>
        <v>1.6943268603858293E-3</v>
      </c>
      <c r="T55" s="18">
        <f t="shared" si="4"/>
        <v>6.6204178091201625E-6</v>
      </c>
      <c r="U55" s="18">
        <v>7.3981461962275798E-6</v>
      </c>
      <c r="V55" s="18">
        <v>2.85384681825276E-4</v>
      </c>
    </row>
    <row r="56" spans="1:22" x14ac:dyDescent="0.3">
      <c r="A56" s="18" t="s">
        <v>27</v>
      </c>
      <c r="B56" s="18" t="s">
        <v>28</v>
      </c>
      <c r="C56" s="18">
        <v>10979.359304916699</v>
      </c>
      <c r="D56" s="18">
        <v>108.50467617354479</v>
      </c>
      <c r="E56" s="18">
        <v>60.946361562456701</v>
      </c>
      <c r="F56" s="18">
        <v>21.827470743611201</v>
      </c>
      <c r="G56" s="18">
        <v>50.678871632687802</v>
      </c>
      <c r="J56" s="18" t="s">
        <v>27</v>
      </c>
      <c r="K56" s="18" t="s">
        <v>28</v>
      </c>
      <c r="L56" s="19">
        <v>116.178796191549</v>
      </c>
      <c r="M56" s="19">
        <v>3507.33908978813</v>
      </c>
      <c r="N56" s="18">
        <v>362.29553728687199</v>
      </c>
      <c r="O56" s="18">
        <v>147.762653372366</v>
      </c>
      <c r="P56" s="18">
        <f t="shared" si="2"/>
        <v>4758.4713939537351</v>
      </c>
      <c r="Q56" s="18">
        <v>1604.4122696971699</v>
      </c>
      <c r="R56" s="18">
        <v>298.84350067528698</v>
      </c>
      <c r="S56" s="18">
        <f t="shared" si="3"/>
        <v>391.41119650533142</v>
      </c>
      <c r="T56" s="18">
        <f t="shared" si="4"/>
        <v>2.0077340515683297</v>
      </c>
      <c r="U56" s="18">
        <v>3.5278474875930699</v>
      </c>
      <c r="V56" s="18">
        <v>29.066666019399701</v>
      </c>
    </row>
    <row r="57" spans="1:22" x14ac:dyDescent="0.3">
      <c r="A57" s="18" t="s">
        <v>29</v>
      </c>
      <c r="B57" s="18" t="s">
        <v>28</v>
      </c>
      <c r="C57" s="18">
        <v>16.392447875779499</v>
      </c>
      <c r="D57" s="18">
        <v>0.61585798431793393</v>
      </c>
      <c r="E57" s="18">
        <v>0.38561763806156402</v>
      </c>
      <c r="F57" s="18">
        <v>0.14536694950423701</v>
      </c>
      <c r="G57" s="18">
        <v>0.37378483613866498</v>
      </c>
      <c r="J57" s="18" t="s">
        <v>29</v>
      </c>
      <c r="K57" s="18" t="s">
        <v>28</v>
      </c>
      <c r="L57" s="19">
        <v>0.250168318379349</v>
      </c>
      <c r="M57" s="19">
        <v>3.5642403177575099</v>
      </c>
      <c r="N57" s="18">
        <v>1.2030486211756499</v>
      </c>
      <c r="O57" s="18">
        <v>0.171839321921538</v>
      </c>
      <c r="P57" s="18">
        <f t="shared" si="2"/>
        <v>6.2559098015943295</v>
      </c>
      <c r="Q57" s="18">
        <v>1.45703118200013</v>
      </c>
      <c r="R57" s="18">
        <v>2.52030361156748</v>
      </c>
      <c r="S57" s="18">
        <f t="shared" si="3"/>
        <v>2.2462544834567333</v>
      </c>
      <c r="T57" s="18">
        <f t="shared" si="4"/>
        <v>1.0594994403324273E-2</v>
      </c>
      <c r="U57" s="18">
        <v>3.8331181923329299E-3</v>
      </c>
      <c r="V57" s="18">
        <v>0.22985151335355899</v>
      </c>
    </row>
    <row r="58" spans="1:22" x14ac:dyDescent="0.3">
      <c r="A58" s="18" t="s">
        <v>30</v>
      </c>
      <c r="B58" s="18" t="s">
        <v>28</v>
      </c>
      <c r="C58" s="18">
        <v>31.366429547593299</v>
      </c>
      <c r="D58" s="18">
        <v>0.90309024294133877</v>
      </c>
      <c r="E58" s="18">
        <v>0.538392855695078</v>
      </c>
      <c r="F58" s="18">
        <v>0.20154666800986501</v>
      </c>
      <c r="G58" s="18">
        <v>0.52751694367901902</v>
      </c>
      <c r="J58" s="18" t="s">
        <v>30</v>
      </c>
      <c r="K58" s="18" t="s">
        <v>28</v>
      </c>
      <c r="L58" s="19">
        <v>0.44859458547936798</v>
      </c>
      <c r="M58" s="19">
        <v>7.8194383329539203</v>
      </c>
      <c r="N58" s="18">
        <v>1.9367403803100101</v>
      </c>
      <c r="O58" s="18">
        <v>0.39931927908152598</v>
      </c>
      <c r="P58" s="18">
        <f t="shared" si="2"/>
        <v>12.121567935422421</v>
      </c>
      <c r="Q58" s="18">
        <v>3.75322429621162</v>
      </c>
      <c r="R58" s="18">
        <v>3.5007922387891002</v>
      </c>
      <c r="S58" s="18">
        <f t="shared" si="3"/>
        <v>3.2049268839644123</v>
      </c>
      <c r="T58" s="18">
        <f t="shared" si="4"/>
        <v>1.5453447951616496E-2</v>
      </c>
      <c r="U58" s="18">
        <v>8.9609241962197907E-3</v>
      </c>
      <c r="V58" s="18">
        <v>0.32795795355843299</v>
      </c>
    </row>
    <row r="59" spans="1:22" x14ac:dyDescent="0.3">
      <c r="A59" s="18" t="s">
        <v>31</v>
      </c>
      <c r="B59" s="18" t="s">
        <v>28</v>
      </c>
      <c r="C59" s="18">
        <v>96.581418002993203</v>
      </c>
      <c r="D59" s="18">
        <v>1.9526926690300854</v>
      </c>
      <c r="E59" s="18">
        <v>1.08914838487989</v>
      </c>
      <c r="F59" s="18">
        <v>0.396410706788413</v>
      </c>
      <c r="G59" s="18">
        <v>1.09105041277141</v>
      </c>
      <c r="J59" s="18" t="s">
        <v>31</v>
      </c>
      <c r="K59" s="18" t="s">
        <v>28</v>
      </c>
      <c r="L59" s="19">
        <v>0.62023266767818197</v>
      </c>
      <c r="M59" s="19">
        <v>14.845438140236899</v>
      </c>
      <c r="N59" s="18">
        <v>6.4091117205738701</v>
      </c>
      <c r="O59" s="18">
        <v>6.5457400224708104</v>
      </c>
      <c r="P59" s="18">
        <f t="shared" si="2"/>
        <v>34.269021321739771</v>
      </c>
      <c r="Q59" s="18">
        <v>22.380637990271602</v>
      </c>
      <c r="R59" s="18">
        <v>7.7972066711218604</v>
      </c>
      <c r="S59" s="18">
        <f t="shared" si="3"/>
        <v>7.462970909458102</v>
      </c>
      <c r="T59" s="18">
        <f t="shared" si="4"/>
        <v>3.4977074116315031E-2</v>
      </c>
      <c r="U59" s="18">
        <v>4.6834503221779802E-2</v>
      </c>
      <c r="V59" s="18">
        <v>0.69854915557386299</v>
      </c>
    </row>
    <row r="60" spans="1:22" x14ac:dyDescent="0.3">
      <c r="A60" s="18" t="s">
        <v>32</v>
      </c>
      <c r="B60" s="18" t="s">
        <v>28</v>
      </c>
      <c r="C60" s="18">
        <v>368.34490517296098</v>
      </c>
      <c r="D60" s="18">
        <v>13.206415354099136</v>
      </c>
      <c r="E60" s="18">
        <v>6.1276883904147601</v>
      </c>
      <c r="F60" s="18">
        <v>2.3005745819733998</v>
      </c>
      <c r="G60" s="18">
        <v>8.4938436205257304</v>
      </c>
      <c r="J60" s="18" t="s">
        <v>32</v>
      </c>
      <c r="K60" s="18" t="s">
        <v>28</v>
      </c>
      <c r="L60" s="19">
        <v>6.27429769805065</v>
      </c>
      <c r="M60" s="19">
        <v>67.023024401112394</v>
      </c>
      <c r="N60" s="18">
        <v>20.641724499862001</v>
      </c>
      <c r="O60" s="18">
        <v>2.6018640774910402</v>
      </c>
      <c r="P60" s="18">
        <f t="shared" si="2"/>
        <v>172.9709547256291</v>
      </c>
      <c r="Q60" s="18">
        <v>31.335806190152301</v>
      </c>
      <c r="R60" s="18">
        <v>51.805641794987402</v>
      </c>
      <c r="S60" s="18">
        <f t="shared" si="3"/>
        <v>39.312862237224621</v>
      </c>
      <c r="T60" s="18">
        <f t="shared" si="4"/>
        <v>0.2068955134516654</v>
      </c>
      <c r="U60" s="18">
        <v>8.4398400155669101E-2</v>
      </c>
      <c r="V60" s="18">
        <v>6.2159575818571797</v>
      </c>
    </row>
    <row r="61" spans="1:22" x14ac:dyDescent="0.3">
      <c r="A61" s="18" t="s">
        <v>33</v>
      </c>
      <c r="B61" s="18" t="s">
        <v>34</v>
      </c>
      <c r="C61" s="18">
        <v>21.280591131351699</v>
      </c>
      <c r="D61" s="18">
        <v>0.45580136486046641</v>
      </c>
      <c r="E61" s="18">
        <v>0.66631068345011601</v>
      </c>
      <c r="F61" s="18">
        <v>0.25041380624619503</v>
      </c>
      <c r="G61" s="18">
        <v>0.42690907802762301</v>
      </c>
      <c r="J61" s="18" t="s">
        <v>33</v>
      </c>
      <c r="K61" s="18" t="s">
        <v>34</v>
      </c>
      <c r="L61" s="19">
        <v>7.5589484086857006E-2</v>
      </c>
      <c r="M61" s="19">
        <v>1.7053226828378401</v>
      </c>
      <c r="N61" s="18">
        <v>0.63270749549027205</v>
      </c>
      <c r="O61" s="18">
        <v>7.3478616865033097E-2</v>
      </c>
      <c r="P61" s="18">
        <f t="shared" si="2"/>
        <v>12.15522600324635</v>
      </c>
      <c r="Q61" s="18">
        <v>4.3681589673372496</v>
      </c>
      <c r="R61" s="18">
        <v>1.1930891094887199</v>
      </c>
      <c r="S61" s="18">
        <f t="shared" si="3"/>
        <v>2.6769044695288833</v>
      </c>
      <c r="T61" s="18">
        <f t="shared" si="4"/>
        <v>1.1850078894709983E-2</v>
      </c>
      <c r="U61" s="18">
        <v>8.7342723826835493E-3</v>
      </c>
      <c r="V61" s="18">
        <v>0.17896488377742401</v>
      </c>
    </row>
    <row r="62" spans="1:22" x14ac:dyDescent="0.3">
      <c r="A62" s="18" t="s">
        <v>35</v>
      </c>
      <c r="B62" s="18" t="s">
        <v>36</v>
      </c>
      <c r="C62" s="18">
        <v>1.4983302664676501</v>
      </c>
      <c r="D62" s="18">
        <v>3.8936577893842195E-2</v>
      </c>
      <c r="E62" s="18">
        <v>3.1850224203598197E-2</v>
      </c>
      <c r="F62" s="18">
        <v>1.18916491296189E-2</v>
      </c>
      <c r="G62" s="18">
        <v>2.21822972980905E-2</v>
      </c>
      <c r="J62" s="18" t="s">
        <v>35</v>
      </c>
      <c r="K62" s="18" t="s">
        <v>36</v>
      </c>
      <c r="L62" s="19">
        <v>1.7188293260378101E-2</v>
      </c>
      <c r="M62" s="19">
        <v>0.26680838708606902</v>
      </c>
      <c r="N62" s="18">
        <v>0.12867957791291601</v>
      </c>
      <c r="O62" s="18">
        <v>2.52853092891893E-2</v>
      </c>
      <c r="P62" s="18">
        <f t="shared" si="2"/>
        <v>0.51256917246086997</v>
      </c>
      <c r="Q62" s="18">
        <v>0.30666502510958399</v>
      </c>
      <c r="R62" s="18">
        <v>0.163771396648384</v>
      </c>
      <c r="S62" s="18">
        <f t="shared" si="3"/>
        <v>0.17043924153110959</v>
      </c>
      <c r="T62" s="18">
        <f t="shared" si="4"/>
        <v>7.6631459137477059E-4</v>
      </c>
      <c r="U62" s="18">
        <v>6.1037207453841502E-4</v>
      </c>
      <c r="V62" s="18">
        <v>1.04079250283822E-2</v>
      </c>
    </row>
    <row r="63" spans="1:22" x14ac:dyDescent="0.3">
      <c r="A63" s="18" t="s">
        <v>37</v>
      </c>
      <c r="B63" s="18" t="s">
        <v>38</v>
      </c>
      <c r="C63" s="18">
        <v>347.46030720537601</v>
      </c>
      <c r="D63" s="18">
        <v>3.0534063090294126</v>
      </c>
      <c r="E63" s="18">
        <v>3.2652727949717102</v>
      </c>
      <c r="F63" s="18">
        <v>1.07967006404933</v>
      </c>
      <c r="G63" s="18">
        <v>2.47818651353849</v>
      </c>
      <c r="J63" s="18" t="s">
        <v>37</v>
      </c>
      <c r="K63" s="18" t="s">
        <v>38</v>
      </c>
      <c r="L63" s="19">
        <v>0.41625274076341501</v>
      </c>
      <c r="M63" s="19">
        <v>35.1644824982722</v>
      </c>
      <c r="N63" s="18">
        <v>30.878567249523201</v>
      </c>
      <c r="O63" s="18">
        <v>0.55048032236734101</v>
      </c>
      <c r="P63" s="18">
        <f t="shared" si="2"/>
        <v>59.119226296449497</v>
      </c>
      <c r="Q63" s="18">
        <v>205.994453049481</v>
      </c>
      <c r="R63" s="18">
        <v>7.7687356440508504</v>
      </c>
      <c r="S63" s="18">
        <f t="shared" si="3"/>
        <v>15.543062840189364</v>
      </c>
      <c r="T63" s="18">
        <f t="shared" si="4"/>
        <v>6.2463919849890658E-2</v>
      </c>
      <c r="U63" s="18">
        <v>0.429954037797879</v>
      </c>
      <c r="V63" s="18">
        <v>1.40916428822018</v>
      </c>
    </row>
    <row r="64" spans="1:22" x14ac:dyDescent="0.3">
      <c r="A64" s="18" t="s">
        <v>39</v>
      </c>
      <c r="B64" s="18" t="s">
        <v>40</v>
      </c>
      <c r="C64" s="18">
        <v>9.64589171150193</v>
      </c>
      <c r="D64" s="18">
        <v>5.9000975663655808E-2</v>
      </c>
      <c r="E64" s="18">
        <v>0.116198415917589</v>
      </c>
      <c r="F64" s="18">
        <v>4.1269972712806101E-2</v>
      </c>
      <c r="G64" s="18">
        <v>0.30732111509861898</v>
      </c>
      <c r="J64" s="18" t="s">
        <v>39</v>
      </c>
      <c r="K64" s="18" t="s">
        <v>40</v>
      </c>
      <c r="L64" s="19">
        <v>0.23162852388576299</v>
      </c>
      <c r="M64" s="19">
        <v>0.70434288206326501</v>
      </c>
      <c r="N64" s="18">
        <v>0.42239167328327398</v>
      </c>
      <c r="O64" s="18">
        <v>6.7845949825562997</v>
      </c>
      <c r="P64" s="18">
        <f t="shared" si="2"/>
        <v>0.4090250432036342</v>
      </c>
      <c r="Q64" s="18">
        <v>0.31814136010295502</v>
      </c>
      <c r="R64" s="18">
        <v>0.42474714243071199</v>
      </c>
      <c r="S64" s="18">
        <f t="shared" si="3"/>
        <v>0.58815126764824321</v>
      </c>
      <c r="T64" s="18">
        <f t="shared" si="4"/>
        <v>1.954516801778931E-2</v>
      </c>
      <c r="U64" s="18">
        <v>6.5599567431332895E-4</v>
      </c>
      <c r="V64" s="18">
        <v>0.26445815202835099</v>
      </c>
    </row>
    <row r="65" spans="1:22" x14ac:dyDescent="0.3">
      <c r="A65" s="18" t="s">
        <v>41</v>
      </c>
      <c r="B65" s="18" t="s">
        <v>42</v>
      </c>
      <c r="C65" s="18">
        <v>17301.67295180662</v>
      </c>
      <c r="D65" s="18">
        <v>267.00276453840706</v>
      </c>
      <c r="E65" s="18">
        <v>478.58496277060863</v>
      </c>
      <c r="F65" s="18">
        <v>174.7221787</v>
      </c>
      <c r="G65" s="18">
        <v>307.93104420675905</v>
      </c>
      <c r="J65" s="18" t="s">
        <v>41</v>
      </c>
      <c r="K65" s="18" t="s">
        <v>42</v>
      </c>
      <c r="L65" s="19">
        <v>24.18283571630144</v>
      </c>
      <c r="M65" s="19">
        <v>1743.8545344435895</v>
      </c>
      <c r="N65" s="18">
        <v>1474.8751492793247</v>
      </c>
      <c r="O65" s="18">
        <v>44.511459275104919</v>
      </c>
      <c r="P65" s="18">
        <f t="shared" si="2"/>
        <v>2820.7205873498483</v>
      </c>
      <c r="Q65" s="18">
        <v>9541.105552529094</v>
      </c>
      <c r="R65" s="18">
        <v>578.25118612264089</v>
      </c>
      <c r="S65" s="18">
        <f t="shared" si="3"/>
        <v>2141.0139149568795</v>
      </c>
      <c r="T65" s="18">
        <f t="shared" si="4"/>
        <v>6.5759994951947203</v>
      </c>
      <c r="U65" s="18">
        <v>19.890686544708021</v>
      </c>
      <c r="V65" s="18">
        <v>134.93199630975738</v>
      </c>
    </row>
    <row r="66" spans="1:22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</sheetData>
  <mergeCells count="2">
    <mergeCell ref="L45:V45"/>
    <mergeCell ref="B45:H4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E174E93B1D74EB20084616BFE3095" ma:contentTypeVersion="11" ma:contentTypeDescription="Create a new document." ma:contentTypeScope="" ma:versionID="624aa71c72237f945eecc247e4f7006d">
  <xsd:schema xmlns:xsd="http://www.w3.org/2001/XMLSchema" xmlns:xs="http://www.w3.org/2001/XMLSchema" xmlns:p="http://schemas.microsoft.com/office/2006/metadata/properties" xmlns:ns2="c79644f0-5710-4d5f-9d3d-bf01b7ab9e0a" xmlns:ns3="d7aa977c-5258-449a-a37f-217cd849f954" targetNamespace="http://schemas.microsoft.com/office/2006/metadata/properties" ma:root="true" ma:fieldsID="b6ec2c866c05c6658255517d98ecf569" ns2:_="" ns3:_="">
    <xsd:import namespace="c79644f0-5710-4d5f-9d3d-bf01b7ab9e0a"/>
    <xsd:import namespace="d7aa977c-5258-449a-a37f-217cd849f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644f0-5710-4d5f-9d3d-bf01b7ab9e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a977c-5258-449a-a37f-217cd849f9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b51d26-d901-4edb-9178-5db80a7b218a}" ma:internalName="TaxCatchAll" ma:showField="CatchAllData" ma:web="d7aa977c-5258-449a-a37f-217cd849f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aa977c-5258-449a-a37f-217cd849f954" xsi:nil="true"/>
    <lcf76f155ced4ddcb4097134ff3c332f xmlns="c79644f0-5710-4d5f-9d3d-bf01b7ab9e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139CD0-D42B-4B60-80F2-6FF0DD81B3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0E7D6F-2F28-4560-AACE-F95E7B420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644f0-5710-4d5f-9d3d-bf01b7ab9e0a"/>
    <ds:schemaRef ds:uri="d7aa977c-5258-449a-a37f-217cd849f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0F6CD5-74FB-40FE-B0E2-176816305180}">
  <ds:schemaRefs>
    <ds:schemaRef ds:uri="d7aa977c-5258-449a-a37f-217cd849f954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c79644f0-5710-4d5f-9d3d-bf01b7ab9e0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Base_Scenario</vt:lpstr>
      <vt:lpstr>5_impact cat_process _Ana</vt:lpstr>
      <vt:lpstr>5_impact cat_Material _Ana</vt:lpstr>
      <vt:lpstr>CD_Process level results</vt:lpstr>
      <vt:lpstr>SX_Process level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Dadzie, Dennis (S&amp;T-Student)</cp:lastModifiedBy>
  <cp:revision/>
  <dcterms:created xsi:type="dcterms:W3CDTF">2025-08-13T18:26:04Z</dcterms:created>
  <dcterms:modified xsi:type="dcterms:W3CDTF">2025-11-15T11:25:53Z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0x010100093E174E93B1D74EB20084616BFE3095</vt:lpwstr>
  </property>
  <property fmtid="{D5CDD505-2E9C-101B-9397-08002B2CF9AE}" pid="3" name="Order">
    <vt:r8>421000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